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840" windowHeight="12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<sst xmlns="http://schemas.openxmlformats.org/spreadsheetml/2006/main" count="148" uniqueCount="124">
  <si>
    <t>Příjmení</t>
  </si>
  <si>
    <t>Jméno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</si>
  <si>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</si>
  <si>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</si>
  <si>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</si>
  <si>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</si>
  <si>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</si>
  <si>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</si>
  <si>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</si>
  <si>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</si>
  <si>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</si>
  <si>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</si>
  <si>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</si>
  <si>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</si>
  <si>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</si>
  <si>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</si>
  <si>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</si>
  <si>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</si>
  <si>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</si>
  <si>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</si>
  <si>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</si>
  <si>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</si>
  <si>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</si>
  <si>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</si>
  <si>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</si>
  <si>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</si>
  <si>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</si>
  <si>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</si>
  <si>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</si>
  <si>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</si>
  <si>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</si>
  <si>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</si>
  <si>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</si>
  <si>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</si>
  <si>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</si>
  <si>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</si>
  <si>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</si>
  <si>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</si>
  <si>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</si>
  <si>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</si>
  <si>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</si>
  <si>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</si>
  <si>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</si>
  <si>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</si>
  <si>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</si>
  <si>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</si>
  <si>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</si>
  <si>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</si>
  <si>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Smítka</t>
  </si>
  <si>
    <t>Radek</t>
  </si>
  <si>
    <t>Kovanda</t>
  </si>
  <si>
    <t>Karel</t>
  </si>
  <si>
    <t>Martin</t>
  </si>
  <si>
    <t>Jan</t>
  </si>
  <si>
    <t>Václav</t>
  </si>
  <si>
    <t>Chwastek</t>
  </si>
  <si>
    <t>Vladimír</t>
  </si>
  <si>
    <t>Tomáš</t>
  </si>
  <si>
    <t>Šmíd</t>
  </si>
  <si>
    <t>Podzemný</t>
  </si>
  <si>
    <t>Petr</t>
  </si>
  <si>
    <t>Mrázek</t>
  </si>
  <si>
    <t>Pavel</t>
  </si>
  <si>
    <t>Dubský</t>
  </si>
  <si>
    <t>František</t>
  </si>
  <si>
    <t>Průša</t>
  </si>
  <si>
    <t>Milan</t>
  </si>
  <si>
    <t>Vojtěch</t>
  </si>
  <si>
    <t>Mach</t>
  </si>
  <si>
    <t>Luděk</t>
  </si>
  <si>
    <t>Hošek</t>
  </si>
  <si>
    <t>Stanislav</t>
  </si>
  <si>
    <t>Los</t>
  </si>
  <si>
    <t>1. kolo</t>
  </si>
  <si>
    <t>2. kolo</t>
  </si>
  <si>
    <t>Body</t>
  </si>
  <si>
    <t>Celkem</t>
  </si>
  <si>
    <t>Kovář</t>
  </si>
  <si>
    <t>Lambert</t>
  </si>
  <si>
    <t>Luboš</t>
  </si>
  <si>
    <t>Závody 28.9.2013 Vlašim</t>
  </si>
  <si>
    <t xml:space="preserve">Tlustý </t>
  </si>
  <si>
    <t>Doležal</t>
  </si>
  <si>
    <t>Jakeš</t>
  </si>
  <si>
    <t>Jungwirth</t>
  </si>
  <si>
    <t>Semerád</t>
  </si>
  <si>
    <t>Vladislav</t>
  </si>
  <si>
    <t>Rašek</t>
  </si>
  <si>
    <t>Calta</t>
  </si>
  <si>
    <t>Jaroslav</t>
  </si>
  <si>
    <t>Jiříček</t>
  </si>
  <si>
    <t>Hodík</t>
  </si>
  <si>
    <t>Miroslav</t>
  </si>
  <si>
    <t>Míla</t>
  </si>
  <si>
    <t>Baranka</t>
  </si>
  <si>
    <t>Rakovanová</t>
  </si>
  <si>
    <t>Eva</t>
  </si>
  <si>
    <t>Jiří</t>
  </si>
  <si>
    <t>Linhart</t>
  </si>
  <si>
    <t>Hanuš</t>
  </si>
  <si>
    <t xml:space="preserve">Šlechta </t>
  </si>
  <si>
    <t>Mykola</t>
  </si>
  <si>
    <t>Hyrych</t>
  </si>
  <si>
    <t>Gronych</t>
  </si>
  <si>
    <t>Zdeněk</t>
  </si>
  <si>
    <t>Brabenec</t>
  </si>
  <si>
    <t>Jechová</t>
  </si>
  <si>
    <t>Václava</t>
  </si>
  <si>
    <t>Roušal</t>
  </si>
  <si>
    <t>Seiler</t>
  </si>
  <si>
    <t>Ota</t>
  </si>
  <si>
    <t>Kupsa</t>
  </si>
  <si>
    <t xml:space="preserve">Laskowski </t>
  </si>
  <si>
    <t>Krystof</t>
  </si>
  <si>
    <t>Kopecký</t>
  </si>
  <si>
    <t>Antonín</t>
  </si>
  <si>
    <t>Dušek</t>
  </si>
  <si>
    <t>Štepnička</t>
  </si>
  <si>
    <t>Turský</t>
  </si>
  <si>
    <t>Jindřich</t>
  </si>
  <si>
    <t>Dobiáš</t>
  </si>
  <si>
    <t>Čambula</t>
  </si>
  <si>
    <t>David</t>
  </si>
  <si>
    <t>Jindra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</si>
</sst>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Arial"/>
      <family val="2"/>
    </font>
    <font>
      <b/>
      <i/>
      <u val="single"/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2" sqref="J12"/>
    </sheetView>
  </sheetViews>
  <sheetFormatPr defaultColWidth="9.140625" defaultRowHeight="15"/>
  <cols>
    <col min="1" max="1" width="5.57421875" style="8" customWidth="1"/>
    <col min="2" max="2" width="15.8515625" style="9" customWidth="1"/>
    <col min="3" max="3" width="14.00390625" style="9" customWidth="1"/>
    <col min="4" max="5" width="9.140625" style="10" customWidth="1"/>
    <col min="6" max="8" width="9.140625" style="1" customWidth="1"/>
    <col min="9" max="9" width="9.28125" style="1" bestFit="1" customWidth="1"/>
    <col min="10" max="16384" width="9.140625" style="1" customWidth="1"/>
  </cols>
  <sheetData>
    <row r="1" spans="1:8" s="10" customFormat="1" ht="19.5" thickBot="1">
      <c r="A1" s="31" t="s">
        <v>80</v>
      </c>
      <c r="C1" s="29"/>
      <c r="D1" s="35" t="s">
        <v>72</v>
      </c>
      <c r="E1" s="36"/>
      <c r="F1" s="37" t="s">
        <v>75</v>
      </c>
      <c r="G1" s="38"/>
      <c r="H1" s="36"/>
    </row>
    <row r="2" spans="1:8" s="10" customFormat="1" ht="17.25" thickBot="1">
      <c r="A2" s="15"/>
      <c r="B2" s="16" t="s">
        <v>0</v>
      </c>
      <c r="C2" s="17" t="s">
        <v>1</v>
      </c>
      <c r="D2" s="25" t="s">
        <v>73</v>
      </c>
      <c r="E2" s="20" t="s">
        <v>74</v>
      </c>
      <c r="F2" s="18" t="s">
        <v>73</v>
      </c>
      <c r="G2" s="19" t="s">
        <v>74</v>
      </c>
      <c r="H2" s="20" t="s">
        <v>76</v>
      </c>
    </row>
    <row r="3" spans="1:8" ht="16.5">
      <c r="A3" s="21" t="s">
        <v>2</v>
      </c>
      <c r="B3" s="22" t="s">
        <v>87</v>
      </c>
      <c r="C3" s="22" t="s">
        <v>52</v>
      </c>
      <c r="D3" s="32">
        <v>54</v>
      </c>
      <c r="E3" s="30">
        <v>45</v>
      </c>
      <c r="F3" s="26">
        <f>11+9+10+9+8+10+11+12+12+8+10+10+12+10+10+9+11+9+10+11+10+10+20+8+11+19+18+18+18+22+21+19+21+21+18+20+17+20+20+18+20+22+21+19+19+17+19+20+20+20+22+18+19+20+20+22+21+18+20+19+18+21+21+22+22+18+22+18+21+21+21+22+19+20+23+10+22+9+18+14+19+12+21+9+29+19+7+32+29+19+8+23+10+22+10+29+29+18+11+11+9+9+30+20+12+18+6+19+19+21+20+22+21+19+18+21+17+19+15+20+29+22</f>
        <v>2102</v>
      </c>
      <c r="G3" s="23">
        <f>13+16+13+11+12+13+14+13+10+11+12+9+12+10+11+12+11+8+11+13+14+12+10+11+12+11+11+11+12+13+10+10+46+46+44+45+47+44+48+45+50+42+45+44+56+42+43+43+48+46+41+45+45+44+47+46+56+47+50+41+48+42+46+42+47+44+45+41+43+42+46+45+47+44+45+42+49</f>
        <v>2416</v>
      </c>
      <c r="H3" s="24">
        <f aca="true" t="shared" si="0" ref="H3:H48">F3+G3</f>
        <v>4518</v>
      </c>
    </row>
    <row r="4" spans="1:8" ht="16.5">
      <c r="A4" s="2" t="s">
        <v>3</v>
      </c>
      <c r="B4" s="3" t="s">
        <v>84</v>
      </c>
      <c r="C4" s="3" t="s">
        <v>67</v>
      </c>
      <c r="D4" s="33">
        <v>19</v>
      </c>
      <c r="E4" s="4">
        <v>60</v>
      </c>
      <c r="F4" s="27">
        <f>29+34+26+20+29+18+15+12+10+21+20+17+19+12+16+20+9+22+25+20+24+22+23+28+27+21+21+18+17+21+20+24+17+17+13+12+19+30</f>
        <v>768</v>
      </c>
      <c r="G4" s="11">
        <f>18+12+20+21+22+22+20+21+23+24+33+17+29+13+29+12+22+22+22+22+22+22+21+22+21+23+24+20+21+23+25+21+23+22+13+23+21+14+22+23+22+22+22+21+20+20+24+22+21+22+20+22+23+20+21+23+22+22+22+21+24+20+22+25+20+22+20+23+23+22+21+22+22+22+22+22+21+20+21+24+23+21+25+20+20+19+20+19+22+24+22+23+24+23+23+21+21+24+23+21+23</f>
        <v>2181</v>
      </c>
      <c r="H4" s="12">
        <f t="shared" si="0"/>
        <v>2949</v>
      </c>
    </row>
    <row r="5" spans="1:8" ht="16.5">
      <c r="A5" s="2" t="s">
        <v>4</v>
      </c>
      <c r="B5" s="3" t="s">
        <v>65</v>
      </c>
      <c r="C5" s="3" t="s">
        <v>52</v>
      </c>
      <c r="D5" s="33">
        <v>59</v>
      </c>
      <c r="E5" s="4">
        <v>57</v>
      </c>
      <c r="F5" s="27">
        <f>48+45+17+43+44+64+46+19+18+17+15+18+18+22+24+26+12+43+13+28+21+23+20+28+27+10</f>
        <v>709</v>
      </c>
      <c r="G5" s="11">
        <f>22+23+24+23+20+18+21+21+21+20+27+19+20+21+20+20+22+24+22+21+9+20+15+23+24+21+20+20+20+22+25+32+12+29+10+33+32+43+36+42+42+33+33+30+33+31+44+34+50+30+32+31+32+27+28+20+20+16+31+19+28+16+27+18+27+21+24+20+20+16+22+25</f>
        <v>1797</v>
      </c>
      <c r="H5" s="12">
        <f t="shared" si="0"/>
        <v>2506</v>
      </c>
    </row>
    <row r="6" spans="1:8" ht="16.5">
      <c r="A6" s="2" t="s">
        <v>5</v>
      </c>
      <c r="B6" s="3" t="s">
        <v>48</v>
      </c>
      <c r="C6" s="3" t="s">
        <v>49</v>
      </c>
      <c r="D6" s="33">
        <v>61</v>
      </c>
      <c r="E6" s="4">
        <v>65</v>
      </c>
      <c r="F6" s="27">
        <f>22+27+21+24+21+23+20+22+20+20+22+22+20+21+20+21+21+20+20+21+20+21+20+21+22+20+32+36+33+33+18+20+22+26+21+21+22+20+19+22+21+24+22+22+20+22+19+21+14+20+24+19+20+20+20+10</f>
        <v>1215</v>
      </c>
      <c r="G6" s="11">
        <f>31+30+32+33+30+31+28+29+31+28+31+30+27+28+32+33+27+30+33+31+33+27+32+9+16+20+18+22+28+21+20+19+11</f>
        <v>881</v>
      </c>
      <c r="H6" s="12">
        <f t="shared" si="0"/>
        <v>2096</v>
      </c>
    </row>
    <row r="7" spans="1:8" ht="16.5">
      <c r="A7" s="2" t="s">
        <v>6</v>
      </c>
      <c r="B7" s="3" t="s">
        <v>90</v>
      </c>
      <c r="C7" s="3" t="s">
        <v>89</v>
      </c>
      <c r="D7" s="33">
        <v>20</v>
      </c>
      <c r="E7" s="4">
        <v>1</v>
      </c>
      <c r="F7" s="27">
        <f>38+38+23+38+37+37+22+38+26+30+21+30+30+29+47+40+38+38+26+28+30+26+37+21+28+36+23+22+30+30+16+25+24+21+19+22+18+16</f>
        <v>1098</v>
      </c>
      <c r="G7" s="11">
        <f>41+19+30+29+16+34+20+19+19+19+22+28+37+27+17+39+23+13+11+21+24+16+11+25+28+12+17+12+11+19+15+26+18+25+20+13+12+23+19+28+27+19+18+20</f>
        <v>942</v>
      </c>
      <c r="H7" s="12">
        <f t="shared" si="0"/>
        <v>2040</v>
      </c>
    </row>
    <row r="8" spans="1:8" ht="16.5">
      <c r="A8" s="2" t="s">
        <v>7</v>
      </c>
      <c r="B8" s="3" t="s">
        <v>84</v>
      </c>
      <c r="C8" s="3" t="s">
        <v>66</v>
      </c>
      <c r="D8" s="33">
        <v>38</v>
      </c>
      <c r="E8" s="4">
        <v>61</v>
      </c>
      <c r="F8" s="27">
        <f>28+38+31+27+26+31+31+29+25+21+21+21+18+17+15+26+18+17+12+12+10+11+11</f>
        <v>496</v>
      </c>
      <c r="G8" s="11">
        <f>21+20+36+20+30+20+33+18+29+18+22+22+29+20+19+20+23+23+21+22+18+23+20+23+21+21+23+22+20+20+19+22+22+23+23+21+27+31+23+20+34+32+33+30+25+30+29+30+29+35+25+32+32+30+32+31+22+20+21+28+32</f>
        <v>1520</v>
      </c>
      <c r="H8" s="12">
        <f t="shared" si="0"/>
        <v>2016</v>
      </c>
    </row>
    <row r="9" spans="1:8" ht="16.5">
      <c r="A9" s="2" t="s">
        <v>8</v>
      </c>
      <c r="B9" s="3" t="s">
        <v>109</v>
      </c>
      <c r="C9" s="3" t="s">
        <v>110</v>
      </c>
      <c r="D9" s="33">
        <v>48</v>
      </c>
      <c r="E9" s="4">
        <v>25</v>
      </c>
      <c r="F9" s="27">
        <f>15+17+15+17+18+17+15+16+17+17+17+17+16+12+15+17+21+18+17+19+15+16+17+12+16+17+16+16+18+16+9+16+11+11+11+11+18+25+19+26+13+13+17+21+24+18+18+16+17+13+17+12+20+15+17+14+15+12+11+11+11+15+14+10+10+17+12+17+14+12+10+10+11+16+17+11+11+12+13+11+9+10+11+14+13+11+28+20+16+11+11+12+11+16+9+11+13+15+11+12</f>
        <v>1481</v>
      </c>
      <c r="G9" s="11">
        <f>22+11+23+29+29+19+11</f>
        <v>144</v>
      </c>
      <c r="H9" s="12">
        <f t="shared" si="0"/>
        <v>1625</v>
      </c>
    </row>
    <row r="10" spans="1:8" ht="16.5">
      <c r="A10" s="2" t="s">
        <v>9</v>
      </c>
      <c r="B10" s="3" t="s">
        <v>70</v>
      </c>
      <c r="C10" s="3" t="s">
        <v>71</v>
      </c>
      <c r="D10" s="33">
        <v>31</v>
      </c>
      <c r="E10" s="4">
        <v>52</v>
      </c>
      <c r="F10" s="27">
        <f>29+28+18+26+16+23+29</f>
        <v>169</v>
      </c>
      <c r="G10" s="11">
        <f>28+26+26+27+25+28+33+31+28+29+11+31+28+19+29+24+27+29+30+29+35+30+25+29+33+35+26+32+26+31+30+27+25+11+23+23+16+13+14+10</f>
        <v>1032</v>
      </c>
      <c r="H10" s="12">
        <f t="shared" si="0"/>
        <v>1201</v>
      </c>
    </row>
    <row r="11" spans="1:8" ht="16.5">
      <c r="A11" s="2" t="s">
        <v>10</v>
      </c>
      <c r="B11" s="3" t="s">
        <v>94</v>
      </c>
      <c r="C11" s="3" t="s">
        <v>56</v>
      </c>
      <c r="D11" s="33">
        <v>22</v>
      </c>
      <c r="E11" s="4">
        <v>46</v>
      </c>
      <c r="F11" s="27">
        <f>30+27+20+30+20+24+25+21+27+26+19+23+24+21+21+22+24+17+24</f>
        <v>445</v>
      </c>
      <c r="G11" s="11">
        <f>12+17+13+18+17+16+10+15+9+10+15+10+14+16+11+12+11+15+12+11+17+14+12+20+12+12+18+14+12+17+15+15+14+16+11+16+12+11+11+13+11+12+9+10+11+9+11</f>
        <v>619</v>
      </c>
      <c r="H11" s="12">
        <f>F11+G11</f>
        <v>1064</v>
      </c>
    </row>
    <row r="12" spans="1:8" ht="16.5">
      <c r="A12" s="2" t="s">
        <v>11</v>
      </c>
      <c r="B12" s="3" t="s">
        <v>88</v>
      </c>
      <c r="C12" s="3" t="s">
        <v>54</v>
      </c>
      <c r="D12" s="33">
        <v>52</v>
      </c>
      <c r="E12" s="4">
        <v>54</v>
      </c>
      <c r="F12" s="27">
        <f>27+24+23+16+16+18+34+16+29+27+16+20+15+18+17+11+17+11+16+11+22+23+24+16+16+15+15+12+10+30+16+15+11+30+16+10+11+16+12+11+10</f>
        <v>723</v>
      </c>
      <c r="G12" s="11">
        <f>14+9+11+17+12+18+12+10+10+9+10+28+17+12+11+16+16+10+12+17+12+11+11</f>
        <v>305</v>
      </c>
      <c r="H12" s="12">
        <f t="shared" si="0"/>
        <v>1028</v>
      </c>
    </row>
    <row r="13" spans="1:8" ht="16.5">
      <c r="A13" s="2" t="s">
        <v>12</v>
      </c>
      <c r="B13" s="3" t="s">
        <v>81</v>
      </c>
      <c r="C13" s="3" t="s">
        <v>79</v>
      </c>
      <c r="D13" s="33">
        <v>44</v>
      </c>
      <c r="E13" s="4">
        <v>30</v>
      </c>
      <c r="F13" s="27">
        <f>16+20+23+16+15+15+16+15+12+14+14+16+17+16+15+11+15+15+24+12+12+11+17+11+11+14+14+16+12+14+15+11+12+12+15+12+9+15+12+12+12+12+10+13+11+11+16+11+11+14+12</f>
        <v>707</v>
      </c>
      <c r="G13" s="11">
        <f>37+27+17+37+32+18+30</f>
        <v>198</v>
      </c>
      <c r="H13" s="12">
        <f t="shared" si="0"/>
        <v>905</v>
      </c>
    </row>
    <row r="14" spans="1:8" ht="16.5">
      <c r="A14" s="2" t="s">
        <v>13</v>
      </c>
      <c r="B14" s="3" t="s">
        <v>121</v>
      </c>
      <c r="C14" s="3" t="s">
        <v>97</v>
      </c>
      <c r="D14" s="33">
        <v>51</v>
      </c>
      <c r="E14" s="4">
        <v>33</v>
      </c>
      <c r="F14" s="27">
        <f>16+16+15+17+17+17+20+11+17+16+14+11+17+11+10+10+11+11+13+12+11+9+17+20+13+16+12+16+15+16+18+17+17+16+16+11+14+12+13+11+12+11+12+10+21+23+14+13+21+16+20+12</f>
        <v>757</v>
      </c>
      <c r="G14" s="11">
        <f>17+11+11+10+9+9</f>
        <v>67</v>
      </c>
      <c r="H14" s="12">
        <f t="shared" si="0"/>
        <v>824</v>
      </c>
    </row>
    <row r="15" spans="1:8" ht="16.5">
      <c r="A15" s="2" t="s">
        <v>14</v>
      </c>
      <c r="B15" s="3" t="s">
        <v>63</v>
      </c>
      <c r="C15" s="3" t="s">
        <v>64</v>
      </c>
      <c r="D15" s="33">
        <v>46</v>
      </c>
      <c r="E15" s="4">
        <v>24</v>
      </c>
      <c r="F15" s="27">
        <f>18+15+18+15+15+18+18+16+17+19+16+17+17+23+22+21+23+22+17+11+12+16+15+20+19+22+17+14+17+15</f>
        <v>525</v>
      </c>
      <c r="G15" s="11">
        <f>31+29+29+16+17+27+23+33+23+35</f>
        <v>263</v>
      </c>
      <c r="H15" s="12">
        <f t="shared" si="0"/>
        <v>788</v>
      </c>
    </row>
    <row r="16" spans="1:8" ht="16.5">
      <c r="A16" s="2" t="s">
        <v>15</v>
      </c>
      <c r="B16" s="3" t="s">
        <v>117</v>
      </c>
      <c r="C16" s="3" t="s">
        <v>67</v>
      </c>
      <c r="D16" s="33">
        <v>63</v>
      </c>
      <c r="E16" s="4">
        <v>51</v>
      </c>
      <c r="F16" s="27">
        <f>29+16+33+15+33+28+34+32+31+41+19+43+30+17+18+15+17+26</f>
        <v>477</v>
      </c>
      <c r="G16" s="11">
        <f>33+32+26+30+28+32+34+17+16+16+12+29</f>
        <v>305</v>
      </c>
      <c r="H16" s="12">
        <f t="shared" si="0"/>
        <v>782</v>
      </c>
    </row>
    <row r="17" spans="1:8" ht="16.5">
      <c r="A17" s="2" t="s">
        <v>16</v>
      </c>
      <c r="B17" s="3" t="s">
        <v>61</v>
      </c>
      <c r="C17" s="3" t="s">
        <v>51</v>
      </c>
      <c r="D17" s="33">
        <v>5</v>
      </c>
      <c r="E17" s="4">
        <v>48</v>
      </c>
      <c r="F17" s="27">
        <f>17+17+17+18+17+42+25+20+18+16+16+15+10+11+10+10+9+11+12+10+10+10+10+9+9+9+9+29+10+9</f>
        <v>435</v>
      </c>
      <c r="G17" s="11">
        <f>25+27+22+21+16+16+10+11+29+28+18+17+11+23+18</f>
        <v>292</v>
      </c>
      <c r="H17" s="12">
        <f t="shared" si="0"/>
        <v>727</v>
      </c>
    </row>
    <row r="18" spans="1:8" ht="16.5">
      <c r="A18" s="2" t="s">
        <v>17</v>
      </c>
      <c r="B18" s="3" t="s">
        <v>83</v>
      </c>
      <c r="C18" s="3" t="s">
        <v>53</v>
      </c>
      <c r="D18" s="33">
        <v>18</v>
      </c>
      <c r="E18" s="4">
        <v>16</v>
      </c>
      <c r="F18" s="27">
        <f>23+20+21+22+24+20+19+23+24+24+20+18+15+18+16+16+16+15+14+15+14</f>
        <v>397</v>
      </c>
      <c r="G18" s="11">
        <f>31+18+15+20+17+23+16+15+15+14+16+18+17+12+11</f>
        <v>258</v>
      </c>
      <c r="H18" s="12">
        <f t="shared" si="0"/>
        <v>655</v>
      </c>
    </row>
    <row r="19" spans="1:8" ht="16.5">
      <c r="A19" s="2" t="s">
        <v>18</v>
      </c>
      <c r="B19" s="3" t="s">
        <v>59</v>
      </c>
      <c r="C19" s="3" t="s">
        <v>60</v>
      </c>
      <c r="D19" s="33">
        <v>32</v>
      </c>
      <c r="E19" s="4">
        <v>6</v>
      </c>
      <c r="F19" s="27">
        <f>18+27+23+17+19+30+32+20+27+23+21+29+19+20+29+22+22+16+25+25+22+20+23+16+22</f>
        <v>567</v>
      </c>
      <c r="G19" s="11">
        <f>13+15+12+11+11+10</f>
        <v>72</v>
      </c>
      <c r="H19" s="12">
        <f t="shared" si="0"/>
        <v>639</v>
      </c>
    </row>
    <row r="20" spans="1:8" ht="16.5">
      <c r="A20" s="2" t="s">
        <v>19</v>
      </c>
      <c r="B20" s="3" t="s">
        <v>98</v>
      </c>
      <c r="C20" s="3" t="s">
        <v>62</v>
      </c>
      <c r="D20" s="33">
        <v>62</v>
      </c>
      <c r="E20" s="4">
        <v>38</v>
      </c>
      <c r="F20" s="27">
        <f>32+17+15+17+33+33+27+24+31+45+29+27+23+19+22+21+23+24</f>
        <v>462</v>
      </c>
      <c r="G20" s="11">
        <v>11</v>
      </c>
      <c r="H20" s="12">
        <f t="shared" si="0"/>
        <v>473</v>
      </c>
    </row>
    <row r="21" spans="1:8" ht="16.5">
      <c r="A21" s="2" t="s">
        <v>20</v>
      </c>
      <c r="B21" s="3" t="s">
        <v>61</v>
      </c>
      <c r="C21" s="3" t="s">
        <v>62</v>
      </c>
      <c r="D21" s="33">
        <v>65</v>
      </c>
      <c r="E21" s="4">
        <v>31</v>
      </c>
      <c r="F21" s="27">
        <f>43+43+47+43+43+17+16+30+21+44+42+31+25+22</f>
        <v>467</v>
      </c>
      <c r="G21" s="11">
        <v>0</v>
      </c>
      <c r="H21" s="12">
        <f t="shared" si="0"/>
        <v>467</v>
      </c>
    </row>
    <row r="22" spans="1:8" ht="16.5">
      <c r="A22" s="2" t="s">
        <v>21</v>
      </c>
      <c r="B22" s="3" t="s">
        <v>82</v>
      </c>
      <c r="C22" s="3" t="s">
        <v>78</v>
      </c>
      <c r="D22" s="33">
        <v>37</v>
      </c>
      <c r="E22" s="4">
        <v>42</v>
      </c>
      <c r="F22" s="27">
        <f>32+20+21+21+17+14+16+12+15+14+12+14+17+12+12+10</f>
        <v>259</v>
      </c>
      <c r="G22" s="11">
        <f>21+12+12+18+10+16+12+10+8+9+9+10+8+9+9+9+10</f>
        <v>192</v>
      </c>
      <c r="H22" s="12">
        <f t="shared" si="0"/>
        <v>451</v>
      </c>
    </row>
    <row r="23" spans="1:8" ht="16.5">
      <c r="A23" s="2" t="s">
        <v>22</v>
      </c>
      <c r="B23" s="3" t="s">
        <v>118</v>
      </c>
      <c r="C23" s="3" t="s">
        <v>122</v>
      </c>
      <c r="D23" s="33">
        <v>42</v>
      </c>
      <c r="E23" s="4">
        <v>26</v>
      </c>
      <c r="F23" s="27">
        <f>27+28+28+28+21+26+21+22+16+19+18+19+18+18+19+16+16+17+18+18</f>
        <v>413</v>
      </c>
      <c r="G23" s="11">
        <v>0</v>
      </c>
      <c r="H23" s="12">
        <f t="shared" si="0"/>
        <v>413</v>
      </c>
    </row>
    <row r="24" spans="1:8" ht="16.5">
      <c r="A24" s="2" t="s">
        <v>23</v>
      </c>
      <c r="B24" s="3" t="s">
        <v>100</v>
      </c>
      <c r="C24" s="3" t="s">
        <v>62</v>
      </c>
      <c r="D24" s="33">
        <v>34</v>
      </c>
      <c r="E24" s="4">
        <v>8</v>
      </c>
      <c r="F24" s="27">
        <f>24+18+16+16+18+19+18+18+22+18+32+26+20+22+15+18+19+16+10+19+16</f>
        <v>400</v>
      </c>
      <c r="G24" s="11">
        <v>0</v>
      </c>
      <c r="H24" s="12">
        <f t="shared" si="0"/>
        <v>400</v>
      </c>
    </row>
    <row r="25" spans="1:8" ht="16.5">
      <c r="A25" s="2" t="s">
        <v>24</v>
      </c>
      <c r="B25" s="3" t="s">
        <v>55</v>
      </c>
      <c r="C25" s="3" t="s">
        <v>56</v>
      </c>
      <c r="D25" s="33">
        <v>3</v>
      </c>
      <c r="E25" s="4">
        <v>12</v>
      </c>
      <c r="F25" s="27">
        <f>38+24+18+17+19+18+20+17+19+17+17+17+15+15+15+19+11+10+13+13+16+11</f>
        <v>379</v>
      </c>
      <c r="G25" s="11">
        <v>14</v>
      </c>
      <c r="H25" s="12">
        <f t="shared" si="0"/>
        <v>393</v>
      </c>
    </row>
    <row r="26" spans="1:8" ht="16.5">
      <c r="A26" s="2" t="s">
        <v>25</v>
      </c>
      <c r="B26" s="3" t="s">
        <v>85</v>
      </c>
      <c r="C26" s="3" t="s">
        <v>86</v>
      </c>
      <c r="D26" s="33">
        <v>64</v>
      </c>
      <c r="E26" s="4">
        <v>3</v>
      </c>
      <c r="F26" s="27">
        <f>18+39+21+18+22+41+41+28+22+25+31+23+22+18+19</f>
        <v>388</v>
      </c>
      <c r="G26" s="11">
        <v>0</v>
      </c>
      <c r="H26" s="12">
        <f t="shared" si="0"/>
        <v>388</v>
      </c>
    </row>
    <row r="27" spans="1:8" ht="16.5">
      <c r="A27" s="2" t="s">
        <v>26</v>
      </c>
      <c r="B27" s="3" t="s">
        <v>98</v>
      </c>
      <c r="C27" s="3" t="s">
        <v>69</v>
      </c>
      <c r="D27" s="33">
        <v>53</v>
      </c>
      <c r="E27" s="4">
        <v>14</v>
      </c>
      <c r="F27" s="27">
        <f>28+16+25+24+16+17+15+16+16+11+11+22+20+20+17+15+18+16+12+13+17</f>
        <v>365</v>
      </c>
      <c r="G27" s="11">
        <v>0</v>
      </c>
      <c r="H27" s="12">
        <f t="shared" si="0"/>
        <v>365</v>
      </c>
    </row>
    <row r="28" spans="1:8" ht="16.5">
      <c r="A28" s="2" t="s">
        <v>27</v>
      </c>
      <c r="B28" s="3" t="s">
        <v>123</v>
      </c>
      <c r="C28" s="3" t="s">
        <v>97</v>
      </c>
      <c r="D28" s="33">
        <v>56</v>
      </c>
      <c r="E28" s="4">
        <v>9</v>
      </c>
      <c r="F28" s="27">
        <f>21+20+17+23+23+27+11+12+35+12+27+25+29+22+26+16</f>
        <v>346</v>
      </c>
      <c r="G28" s="11">
        <v>0</v>
      </c>
      <c r="H28" s="12">
        <f t="shared" si="0"/>
        <v>346</v>
      </c>
    </row>
    <row r="29" spans="1:8" ht="16.5">
      <c r="A29" s="2" t="s">
        <v>28</v>
      </c>
      <c r="B29" s="3" t="s">
        <v>111</v>
      </c>
      <c r="C29" s="3" t="s">
        <v>53</v>
      </c>
      <c r="D29" s="33">
        <v>27</v>
      </c>
      <c r="E29" s="4">
        <v>36</v>
      </c>
      <c r="F29" s="27">
        <f>21+26+16+19+16+16+17+16+17+31+18+8+10+11+11</f>
        <v>253</v>
      </c>
      <c r="G29" s="11">
        <f>14+14+14+14+13+10</f>
        <v>79</v>
      </c>
      <c r="H29" s="12">
        <f t="shared" si="0"/>
        <v>332</v>
      </c>
    </row>
    <row r="30" spans="1:8" ht="16.5">
      <c r="A30" s="2" t="s">
        <v>29</v>
      </c>
      <c r="B30" s="3" t="s">
        <v>118</v>
      </c>
      <c r="C30" s="3" t="s">
        <v>119</v>
      </c>
      <c r="D30" s="33">
        <v>60</v>
      </c>
      <c r="E30" s="4">
        <v>40</v>
      </c>
      <c r="F30" s="27">
        <f>30+29+31+25+22+17+18+20+23+10</f>
        <v>225</v>
      </c>
      <c r="G30" s="11">
        <f>17+17+11+10+10+13+10</f>
        <v>88</v>
      </c>
      <c r="H30" s="12">
        <f t="shared" si="0"/>
        <v>313</v>
      </c>
    </row>
    <row r="31" spans="1:8" ht="16.5">
      <c r="A31" s="2" t="s">
        <v>30</v>
      </c>
      <c r="B31" s="3" t="s">
        <v>108</v>
      </c>
      <c r="C31" s="3" t="s">
        <v>69</v>
      </c>
      <c r="D31" s="33">
        <v>12</v>
      </c>
      <c r="E31" s="4">
        <v>23</v>
      </c>
      <c r="F31" s="27">
        <f>19+22+20+28+20+16+17+32+16+11+11</f>
        <v>212</v>
      </c>
      <c r="G31" s="11">
        <f>31+12+19+19</f>
        <v>81</v>
      </c>
      <c r="H31" s="12">
        <f t="shared" si="0"/>
        <v>293</v>
      </c>
    </row>
    <row r="32" spans="1:8" ht="16.5">
      <c r="A32" s="2" t="s">
        <v>31</v>
      </c>
      <c r="B32" s="3" t="s">
        <v>103</v>
      </c>
      <c r="C32" s="3" t="s">
        <v>104</v>
      </c>
      <c r="D32" s="33">
        <v>25</v>
      </c>
      <c r="E32" s="4">
        <v>28</v>
      </c>
      <c r="F32" s="27">
        <f>22+20+23+15+19+17+20+17+27+20+20+29+30</f>
        <v>279</v>
      </c>
      <c r="G32" s="11">
        <v>0</v>
      </c>
      <c r="H32" s="12">
        <f t="shared" si="0"/>
        <v>279</v>
      </c>
    </row>
    <row r="33" spans="1:8" ht="16.5">
      <c r="A33" s="2" t="s">
        <v>32</v>
      </c>
      <c r="B33" s="3" t="s">
        <v>77</v>
      </c>
      <c r="C33" s="3" t="s">
        <v>64</v>
      </c>
      <c r="D33" s="33">
        <v>30</v>
      </c>
      <c r="E33" s="4">
        <v>13</v>
      </c>
      <c r="F33" s="27">
        <f>20+22+21+20+12+20+16+21+20+25+22+20</f>
        <v>239</v>
      </c>
      <c r="G33" s="11">
        <v>11</v>
      </c>
      <c r="H33" s="12">
        <f t="shared" si="0"/>
        <v>250</v>
      </c>
    </row>
    <row r="34" spans="1:8" ht="16.5">
      <c r="A34" s="2" t="s">
        <v>33</v>
      </c>
      <c r="B34" s="3" t="s">
        <v>55</v>
      </c>
      <c r="C34" s="3" t="s">
        <v>57</v>
      </c>
      <c r="D34" s="33">
        <v>17</v>
      </c>
      <c r="E34" s="4">
        <v>27</v>
      </c>
      <c r="F34" s="27">
        <f>27+29+25+20+28+23+19+15</f>
        <v>186</v>
      </c>
      <c r="G34" s="11">
        <v>0</v>
      </c>
      <c r="H34" s="12">
        <f t="shared" si="0"/>
        <v>186</v>
      </c>
    </row>
    <row r="35" spans="1:8" ht="16.5">
      <c r="A35" s="2" t="s">
        <v>34</v>
      </c>
      <c r="B35" s="3" t="s">
        <v>95</v>
      </c>
      <c r="C35" s="3" t="s">
        <v>96</v>
      </c>
      <c r="D35" s="33">
        <v>26</v>
      </c>
      <c r="E35" s="4">
        <v>20</v>
      </c>
      <c r="F35" s="27">
        <f>21+20+27+29+16+25</f>
        <v>138</v>
      </c>
      <c r="G35" s="11">
        <v>27</v>
      </c>
      <c r="H35" s="12">
        <f t="shared" si="0"/>
        <v>165</v>
      </c>
    </row>
    <row r="36" spans="1:8" ht="16.5">
      <c r="A36" s="2" t="s">
        <v>35</v>
      </c>
      <c r="B36" s="3" t="s">
        <v>50</v>
      </c>
      <c r="C36" s="3" t="s">
        <v>51</v>
      </c>
      <c r="D36" s="33">
        <v>36</v>
      </c>
      <c r="E36" s="4">
        <v>2</v>
      </c>
      <c r="F36" s="27">
        <f>22+19+17+25+16+14+17+18</f>
        <v>148</v>
      </c>
      <c r="G36" s="11">
        <v>13</v>
      </c>
      <c r="H36" s="12">
        <f t="shared" si="0"/>
        <v>161</v>
      </c>
    </row>
    <row r="37" spans="1:8" ht="16.5">
      <c r="A37" s="2" t="s">
        <v>36</v>
      </c>
      <c r="B37" s="3" t="s">
        <v>77</v>
      </c>
      <c r="C37" s="3" t="s">
        <v>93</v>
      </c>
      <c r="D37" s="33">
        <v>11</v>
      </c>
      <c r="E37" s="4">
        <v>34</v>
      </c>
      <c r="F37" s="27">
        <f>14+16+14+19+16+14</f>
        <v>93</v>
      </c>
      <c r="G37" s="11">
        <f>19+17+10+11+10</f>
        <v>67</v>
      </c>
      <c r="H37" s="12">
        <f t="shared" si="0"/>
        <v>160</v>
      </c>
    </row>
    <row r="38" spans="1:8" ht="16.5">
      <c r="A38" s="2" t="s">
        <v>37</v>
      </c>
      <c r="B38" s="3" t="s">
        <v>91</v>
      </c>
      <c r="C38" s="3" t="s">
        <v>92</v>
      </c>
      <c r="D38" s="33">
        <v>16</v>
      </c>
      <c r="E38" s="4">
        <v>7</v>
      </c>
      <c r="F38" s="27">
        <f>28+17+16+25+15+17+29</f>
        <v>147</v>
      </c>
      <c r="G38" s="11">
        <v>12</v>
      </c>
      <c r="H38" s="12">
        <f t="shared" si="0"/>
        <v>159</v>
      </c>
    </row>
    <row r="39" spans="1:8" ht="16.5">
      <c r="A39" s="2" t="s">
        <v>38</v>
      </c>
      <c r="B39" s="3" t="s">
        <v>58</v>
      </c>
      <c r="C39" s="3" t="s">
        <v>52</v>
      </c>
      <c r="D39" s="33">
        <v>35</v>
      </c>
      <c r="E39" s="4">
        <v>4</v>
      </c>
      <c r="F39" s="27">
        <f>18+21+20+17+10+21+21+15+11</f>
        <v>154</v>
      </c>
      <c r="G39" s="11">
        <v>0</v>
      </c>
      <c r="H39" s="12">
        <f t="shared" si="0"/>
        <v>154</v>
      </c>
    </row>
    <row r="40" spans="1:8" ht="16.5">
      <c r="A40" s="2" t="s">
        <v>39</v>
      </c>
      <c r="B40" s="3" t="s">
        <v>99</v>
      </c>
      <c r="C40" s="3" t="s">
        <v>97</v>
      </c>
      <c r="D40" s="33">
        <v>45</v>
      </c>
      <c r="E40" s="4">
        <v>58</v>
      </c>
      <c r="F40" s="27">
        <f>32+18+13</f>
        <v>63</v>
      </c>
      <c r="G40" s="11">
        <f>23+30+20+16</f>
        <v>89</v>
      </c>
      <c r="H40" s="12">
        <f t="shared" si="0"/>
        <v>152</v>
      </c>
    </row>
    <row r="41" spans="1:8" ht="16.5">
      <c r="A41" s="2" t="s">
        <v>40</v>
      </c>
      <c r="B41" s="3" t="s">
        <v>68</v>
      </c>
      <c r="C41" s="3" t="s">
        <v>69</v>
      </c>
      <c r="D41" s="33">
        <v>6</v>
      </c>
      <c r="E41" s="4">
        <v>39</v>
      </c>
      <c r="F41" s="27">
        <f>19+17</f>
        <v>36</v>
      </c>
      <c r="G41" s="11">
        <f>23+17+20+33</f>
        <v>93</v>
      </c>
      <c r="H41" s="12">
        <f t="shared" si="0"/>
        <v>129</v>
      </c>
    </row>
    <row r="42" spans="1:8" ht="16.5">
      <c r="A42" s="2" t="s">
        <v>41</v>
      </c>
      <c r="B42" s="3" t="s">
        <v>106</v>
      </c>
      <c r="C42" s="3" t="s">
        <v>107</v>
      </c>
      <c r="D42" s="33">
        <v>7</v>
      </c>
      <c r="E42" s="4">
        <v>19</v>
      </c>
      <c r="F42" s="27">
        <f>21+19+10+10+13+11</f>
        <v>84</v>
      </c>
      <c r="G42" s="11">
        <v>0</v>
      </c>
      <c r="H42" s="12">
        <f t="shared" si="0"/>
        <v>84</v>
      </c>
    </row>
    <row r="43" spans="1:8" ht="16.5">
      <c r="A43" s="2" t="s">
        <v>42</v>
      </c>
      <c r="B43" s="3" t="s">
        <v>114</v>
      </c>
      <c r="C43" s="3" t="s">
        <v>115</v>
      </c>
      <c r="D43" s="33">
        <v>13</v>
      </c>
      <c r="E43" s="4">
        <v>5</v>
      </c>
      <c r="F43" s="27">
        <f>19+18+16+17</f>
        <v>70</v>
      </c>
      <c r="G43" s="11">
        <v>0</v>
      </c>
      <c r="H43" s="12">
        <f t="shared" si="0"/>
        <v>70</v>
      </c>
    </row>
    <row r="44" spans="1:8" ht="16.5">
      <c r="A44" s="2" t="s">
        <v>43</v>
      </c>
      <c r="B44" s="3" t="s">
        <v>105</v>
      </c>
      <c r="C44" s="3" t="s">
        <v>89</v>
      </c>
      <c r="D44" s="33">
        <v>10</v>
      </c>
      <c r="E44" s="4">
        <v>17</v>
      </c>
      <c r="F44" s="27">
        <f>11+10+10+9+10</f>
        <v>50</v>
      </c>
      <c r="G44" s="11">
        <v>17</v>
      </c>
      <c r="H44" s="12">
        <f>F44+G44</f>
        <v>67</v>
      </c>
    </row>
    <row r="45" spans="1:8" ht="16.5">
      <c r="A45" s="2" t="s">
        <v>44</v>
      </c>
      <c r="B45" s="3" t="s">
        <v>120</v>
      </c>
      <c r="C45" s="3" t="s">
        <v>53</v>
      </c>
      <c r="D45" s="33">
        <v>4</v>
      </c>
      <c r="E45" s="4">
        <v>18</v>
      </c>
      <c r="F45" s="27">
        <f>23+19+18</f>
        <v>60</v>
      </c>
      <c r="G45" s="11">
        <v>0</v>
      </c>
      <c r="H45" s="12">
        <f t="shared" si="0"/>
        <v>60</v>
      </c>
    </row>
    <row r="46" spans="1:8" ht="16.5">
      <c r="A46" s="2" t="s">
        <v>45</v>
      </c>
      <c r="B46" s="3" t="s">
        <v>112</v>
      </c>
      <c r="C46" s="3" t="s">
        <v>113</v>
      </c>
      <c r="D46" s="33">
        <v>43</v>
      </c>
      <c r="E46" s="4">
        <v>49</v>
      </c>
      <c r="F46" s="27">
        <v>0</v>
      </c>
      <c r="G46" s="11">
        <v>12</v>
      </c>
      <c r="H46" s="12">
        <f t="shared" si="0"/>
        <v>12</v>
      </c>
    </row>
    <row r="47" spans="1:8" ht="16.5">
      <c r="A47" s="2" t="s">
        <v>46</v>
      </c>
      <c r="B47" s="3" t="s">
        <v>116</v>
      </c>
      <c r="C47" s="3" t="s">
        <v>97</v>
      </c>
      <c r="D47" s="33">
        <v>29</v>
      </c>
      <c r="E47" s="4">
        <v>37</v>
      </c>
      <c r="F47" s="27">
        <v>0</v>
      </c>
      <c r="G47" s="11">
        <v>0</v>
      </c>
      <c r="H47" s="12">
        <f t="shared" si="0"/>
        <v>0</v>
      </c>
    </row>
    <row r="48" spans="1:8" ht="17.25" thickBot="1">
      <c r="A48" s="5" t="s">
        <v>47</v>
      </c>
      <c r="B48" s="6" t="s">
        <v>102</v>
      </c>
      <c r="C48" s="6" t="s">
        <v>101</v>
      </c>
      <c r="D48" s="34">
        <v>14</v>
      </c>
      <c r="E48" s="7">
        <v>11</v>
      </c>
      <c r="F48" s="28">
        <v>0</v>
      </c>
      <c r="G48" s="13">
        <v>0</v>
      </c>
      <c r="H48" s="14">
        <f t="shared" si="0"/>
        <v>0</v>
      </c>
    </row>
  </sheetData>
  <sheetProtection/>
  <mergeCells count="2">
    <mergeCell ref="D1:E1"/>
    <mergeCell ref="F1:H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modem</dc:creator>
  <cp:keywords/>
  <dc:description/>
  <cp:lastModifiedBy>'</cp:lastModifiedBy>
  <cp:lastPrinted>2013-09-26T05:03:43Z</cp:lastPrinted>
  <dcterms:created xsi:type="dcterms:W3CDTF">2012-09-27T12:12:04Z</dcterms:created>
  <dcterms:modified xsi:type="dcterms:W3CDTF">2013-09-30T05:05:35Z</dcterms:modified>
  <cp:category/>
  <cp:version/>
  <cp:contentType/>
  <cp:contentStatus/>
</cp:coreProperties>
</file>