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87" firstSheet="1" activeTab="1"/>
  </bookViews>
  <sheets>
    <sheet name="Soupisky" sheetId="1" state="hidden" r:id="rId1"/>
    <sheet name="Základní list" sheetId="2" r:id="rId2"/>
    <sheet name="Výsledková listina" sheetId="3" r:id="rId3"/>
    <sheet name="Jednotlivci celkem" sheetId="4" r:id="rId4"/>
    <sheet name="1. závod" sheetId="5" r:id="rId5"/>
    <sheet name="2. závod" sheetId="6" r:id="rId6"/>
    <sheet name="Graf " sheetId="7" r:id="rId7"/>
  </sheets>
  <definedNames>
    <definedName name="_xlnm.Print_Area" localSheetId="4">'1. závod'!$A$1:$AQ$15</definedName>
    <definedName name="_xlnm.Print_Titles" localSheetId="4">'1. závod'!$A:$A</definedName>
    <definedName name="_xlnm.Print_Area" localSheetId="5">'2. závod'!$A$1:$AQ$15</definedName>
    <definedName name="_xlnm.Print_Titles" localSheetId="5">'2. závod'!$A:$A</definedName>
    <definedName name="_xlnm.Print_Area" localSheetId="6">'Graf '!$A$1:$AH$64</definedName>
    <definedName name="_xlnm._FilterDatabase" localSheetId="6" hidden="1">'Graf '!$B$4:$M$64</definedName>
    <definedName name="_xlnm.Print_Area" localSheetId="3">'Jednotlivci celkem'!$A$4:$L$114</definedName>
    <definedName name="_xlnm.Print_Titles" localSheetId="3">'Jednotlivci celkem'!$4:$5</definedName>
    <definedName name="_xlnm._FilterDatabase" localSheetId="3" hidden="1">'Jednotlivci celkem'!$A$5:$M$93</definedName>
    <definedName name="_xlnm.Print_Titles" localSheetId="0">'Soupisky'!$2:$2</definedName>
    <definedName name="_xlnm._FilterDatabase" localSheetId="0" hidden="1">'Soupisky'!$B$2:$H$110</definedName>
    <definedName name="_xlnm.Print_Area" localSheetId="2">'Výsledková listina'!$A$1:$Z$69</definedName>
    <definedName name="_xlnm._FilterDatabase" localSheetId="2" hidden="1">'Výsledková listina'!$A$7:$BJ$34</definedName>
    <definedName name="_xlnm.Print_Area" localSheetId="1">'Základní list'!$A$1:$N$96</definedName>
    <definedName name="_01">'Soupisky'!$G$3:$G$8</definedName>
    <definedName name="_02">'Soupisky'!$G$9:$G$13</definedName>
    <definedName name="_03">'Soupisky'!$G$14:$G$18</definedName>
    <definedName name="_04">'Soupisky'!$G$19:$G$22</definedName>
    <definedName name="_05">'Soupisky'!$G$23:$G$28</definedName>
    <definedName name="_06">'Soupisky'!$G$29:$G$34</definedName>
    <definedName name="_07">'Soupisky'!$G$35:$G$40</definedName>
    <definedName name="_08">'Soupisky'!$G$41:$G$44</definedName>
    <definedName name="_09">'Soupisky'!$G$45:$G$50</definedName>
    <definedName name="_10">'Soupisky'!$G$51:$G$56</definedName>
    <definedName name="_11">'Soupisky'!$G$57:$G$62</definedName>
    <definedName name="_12">'Soupisky'!$G$63:$G$68</definedName>
    <definedName name="_13">'Soupisky'!$G$69:$G$72</definedName>
    <definedName name="_14">'Soupisky'!$G$73:$G$78</definedName>
    <definedName name="_15">'Soupisky'!$G$79:$G$83</definedName>
    <definedName name="_16">'Soupisky'!$G$84:$G$87</definedName>
    <definedName name="_17">'Soupisky'!$G$88:$G$93</definedName>
    <definedName name="_18">'Soupisky'!$G$94:$G$99</definedName>
    <definedName name="_19">'Soupisky'!$G$100:$G$104</definedName>
    <definedName name="_20">'Soupisky'!$G$105:$G$110</definedName>
    <definedName name="Excel_BuiltIn__FilterDatabase_5">'1. závod'!#REF!</definedName>
    <definedName name="Excel_BuiltIn__FilterDatabase_6">'2. závod'!#REF!</definedName>
    <definedName name="_ZAVODNICI">'Soupisky'!$G$3:$G$110</definedName>
    <definedName name="INDEX_zluta1">'Základní list'!$N$42:$N$61</definedName>
    <definedName name="ZAKLAD_IND">'Základní list'!$B:$B</definedName>
    <definedName name="ZAKLAD_SEKTOR">'Základní list'!$A:$A</definedName>
    <definedName name="ZAVOD_1_ROZSAH">'1. závod'!$A:$AP</definedName>
    <definedName name="ZAVOD_2_ROZSAH">'2. závod'!$A:$AP</definedName>
    <definedName name="zavodnik1">'Výsledková listina'!$D$8:$D$67</definedName>
    <definedName name="zavodnik2">'Výsledková listina'!$M$8:$M$67</definedName>
    <definedName name="zluta1">'Základní list'!$C$42:$D$61</definedName>
  </definedNames>
  <calcPr fullCalcOnLoad="1"/>
</workbook>
</file>

<file path=xl/sharedStrings.xml><?xml version="1.0" encoding="utf-8"?>
<sst xmlns="http://schemas.openxmlformats.org/spreadsheetml/2006/main" count="1196" uniqueCount="239">
  <si>
    <t>liga</t>
  </si>
  <si>
    <t>kod</t>
  </si>
  <si>
    <t>Družstvo</t>
  </si>
  <si>
    <t>Pc</t>
  </si>
  <si>
    <t>REG.</t>
  </si>
  <si>
    <t>Konečné Jméno</t>
  </si>
  <si>
    <t>KAT</t>
  </si>
  <si>
    <t>I. LIGA FEEDER</t>
  </si>
  <si>
    <t>NORMARK Fishing Feeder Team MO ČRS Uničov</t>
  </si>
  <si>
    <t>Bořuta Pavel</t>
  </si>
  <si>
    <t>M</t>
  </si>
  <si>
    <t>Hrabal Vladimír</t>
  </si>
  <si>
    <t>Tychler Milan</t>
  </si>
  <si>
    <t>Babica Ladislav</t>
  </si>
  <si>
    <t>Přidal Petr</t>
  </si>
  <si>
    <t>Konopásek Josef</t>
  </si>
  <si>
    <t>HARDY Feeder Team</t>
  </si>
  <si>
    <t>Bromovský Petr</t>
  </si>
  <si>
    <t>Bartoň Roman</t>
  </si>
  <si>
    <t>Konopásek Jaroslav</t>
  </si>
  <si>
    <t>Miler Tomáš</t>
  </si>
  <si>
    <t>Valik Lubomír</t>
  </si>
  <si>
    <t>MIVARDI Feeder Team Haná</t>
  </si>
  <si>
    <t>Vitásek Jiří</t>
  </si>
  <si>
    <t>Hanousek Václav</t>
  </si>
  <si>
    <t>Peřina Josef</t>
  </si>
  <si>
    <t>Vitásek Jiří ml.</t>
  </si>
  <si>
    <t>Ohera Tomáš</t>
  </si>
  <si>
    <t>TRABUCO Feeder Team Český Šternberk</t>
  </si>
  <si>
    <t>Štěpnička Milan ml.</t>
  </si>
  <si>
    <t>Štěpnička Radek</t>
  </si>
  <si>
    <t>Baranka Vladimír</t>
  </si>
  <si>
    <t>Štěpnička Milan st.</t>
  </si>
  <si>
    <t>Daiwa feeder team</t>
  </si>
  <si>
    <t>Srb Roman</t>
  </si>
  <si>
    <t>Chalupa Ladislav</t>
  </si>
  <si>
    <t>Pelíšek František</t>
  </si>
  <si>
    <t>Vinař René</t>
  </si>
  <si>
    <t>Srnka Stanislav</t>
  </si>
  <si>
    <t>Srbová Radana</t>
  </si>
  <si>
    <t>Rybářský kroužek – Browning Feeder Team</t>
  </si>
  <si>
    <t>Matas Miroslav</t>
  </si>
  <si>
    <t>Velebný Pavel</t>
  </si>
  <si>
    <t>Sičák Pavel</t>
  </si>
  <si>
    <t>Kuneš Luboš</t>
  </si>
  <si>
    <t>Fejfar Kamil</t>
  </si>
  <si>
    <t>Lapec Martin</t>
  </si>
  <si>
    <t>Přátelé ušlechtilého rybolovu Plzeň 1 team SENSAS</t>
  </si>
  <si>
    <t>Nocar Pavel</t>
  </si>
  <si>
    <t>Krýsl Pavel</t>
  </si>
  <si>
    <t>Soukup Michal</t>
  </si>
  <si>
    <t>Smola Pavel</t>
  </si>
  <si>
    <t>Hladík Roman</t>
  </si>
  <si>
    <t>Vican Roman</t>
  </si>
  <si>
    <t>Czechie Praha Preston</t>
  </si>
  <si>
    <t>Müller Radek</t>
  </si>
  <si>
    <t>Chudomel Radek</t>
  </si>
  <si>
    <t>Prepsl Jan</t>
  </si>
  <si>
    <t>Charamza Ondřej</t>
  </si>
  <si>
    <t>VASR.CZ</t>
  </si>
  <si>
    <t>Brűckner  Martin</t>
  </si>
  <si>
    <t>Kučera  Marcel</t>
  </si>
  <si>
    <t>Maťák  Martin</t>
  </si>
  <si>
    <t>Kučera Martin</t>
  </si>
  <si>
    <t>Ševčík  Ladislav</t>
  </si>
  <si>
    <t>Šabata  Jakub</t>
  </si>
  <si>
    <t>RSK FEEDER TEAM MILO-PRAHA</t>
  </si>
  <si>
    <t>Kabourek Václav</t>
  </si>
  <si>
    <t>Staněk Karel</t>
  </si>
  <si>
    <t>Štěpnička Martin</t>
  </si>
  <si>
    <t>Sekal Vlastimil, Ing.</t>
  </si>
  <si>
    <t>N1</t>
  </si>
  <si>
    <t>Charvát Tomáš</t>
  </si>
  <si>
    <t>Lacina David</t>
  </si>
  <si>
    <t>Kaprňák feeder team</t>
  </si>
  <si>
    <t>Havlíček Petr</t>
  </si>
  <si>
    <t>Funda Petr</t>
  </si>
  <si>
    <t>Novák Jan</t>
  </si>
  <si>
    <t>Ludvík Jiří</t>
  </si>
  <si>
    <t>Konopásek Ladislav</t>
  </si>
  <si>
    <t>Buriánek Jaroslav</t>
  </si>
  <si>
    <t>RSK FeederKlub.cz</t>
  </si>
  <si>
    <t>Koubek František</t>
  </si>
  <si>
    <t>Hádek Alois</t>
  </si>
  <si>
    <t>Kuchař Petr</t>
  </si>
  <si>
    <t>Pavelka Viktor</t>
  </si>
  <si>
    <t>Šurgota Juraj</t>
  </si>
  <si>
    <t>Douša Jan</t>
  </si>
  <si>
    <t>ROBINSON Feeder Team MO ČRS Sázava</t>
  </si>
  <si>
    <t>Pešout Milan</t>
  </si>
  <si>
    <t>Pešout Petr</t>
  </si>
  <si>
    <t>Kapek Jaroslav</t>
  </si>
  <si>
    <t>Stecher Jindřich</t>
  </si>
  <si>
    <t>RSK KS-FISH Garbolino Jaroměř A</t>
  </si>
  <si>
    <t>Dušánek Bohuslav</t>
  </si>
  <si>
    <t>Dušánek Tomáš</t>
  </si>
  <si>
    <t>Kadlec Tomáš</t>
  </si>
  <si>
    <t>N2</t>
  </si>
  <si>
    <t>Rieger  Viktor</t>
  </si>
  <si>
    <t>Brodský Michal</t>
  </si>
  <si>
    <t>Vitebský Jakub</t>
  </si>
  <si>
    <t>Ostrá Plzeň 1</t>
  </si>
  <si>
    <t>Kříž Petr</t>
  </si>
  <si>
    <t>Kasl Luboš</t>
  </si>
  <si>
    <t>Omamik Ján</t>
  </si>
  <si>
    <t xml:space="preserve">Stříbrský Viktor  </t>
  </si>
  <si>
    <t>Louda Václav</t>
  </si>
  <si>
    <t>Preston/Grauvell Feeder Team MO ČRS Tovačov</t>
  </si>
  <si>
    <t>Kohoutek Josef</t>
  </si>
  <si>
    <t>Mokryš Marian</t>
  </si>
  <si>
    <t>Filák František</t>
  </si>
  <si>
    <t>Filák Marek</t>
  </si>
  <si>
    <t>Tinca Feeder Mančaft</t>
  </si>
  <si>
    <t>Nerad Rostislav</t>
  </si>
  <si>
    <t>Popadinec Richard</t>
  </si>
  <si>
    <t>Kodad Daniel</t>
  </si>
  <si>
    <t>Řehoř Michal</t>
  </si>
  <si>
    <t>N4</t>
  </si>
  <si>
    <t>Řehák Martin</t>
  </si>
  <si>
    <t>N5</t>
  </si>
  <si>
    <t>Albrecht Josef</t>
  </si>
  <si>
    <t>Feeder team Jizera</t>
  </si>
  <si>
    <t>Kameník Jaroslav</t>
  </si>
  <si>
    <t>Vymazal Petr</t>
  </si>
  <si>
    <t>Ungureanu Toma</t>
  </si>
  <si>
    <t>Kameník Jiří</t>
  </si>
  <si>
    <t>Šetina Michal</t>
  </si>
  <si>
    <t>Kabát Petr</t>
  </si>
  <si>
    <t>Feeder Team JIHOMORAVÁCI MO MRS Vyškov</t>
  </si>
  <si>
    <t>Chadraba Petr</t>
  </si>
  <si>
    <t>Břoušek Jaroslav</t>
  </si>
  <si>
    <t>Hanák Lukáš</t>
  </si>
  <si>
    <t>Černý Radek</t>
  </si>
  <si>
    <t>Kunst Antonín</t>
  </si>
  <si>
    <t>MIVARDI.CZ</t>
  </si>
  <si>
    <t>Melcher Miroslav</t>
  </si>
  <si>
    <t>Stejskal Mirek</t>
  </si>
  <si>
    <t>Ouředníček Jan</t>
  </si>
  <si>
    <t>Bednařík Dušan</t>
  </si>
  <si>
    <t>Mihál Pavol</t>
  </si>
  <si>
    <t>Ouředníček Jiří</t>
  </si>
  <si>
    <t>Základní popis závodů</t>
  </si>
  <si>
    <t>Místo konání:</t>
  </si>
  <si>
    <t>Dyje 7, 461026, MRS Brno</t>
  </si>
  <si>
    <t>Druh závodu:</t>
  </si>
  <si>
    <t>I. LIGA FEEDER (3. kolo)</t>
  </si>
  <si>
    <t>Od:</t>
  </si>
  <si>
    <t>8.9.2012</t>
  </si>
  <si>
    <t>do:</t>
  </si>
  <si>
    <t>9.9.2012</t>
  </si>
  <si>
    <t>Pořadatel:</t>
  </si>
  <si>
    <t>Radek Černý</t>
  </si>
  <si>
    <t>Hl. rozhodčí:</t>
  </si>
  <si>
    <t>David Kučera</t>
  </si>
  <si>
    <r>
      <t>©</t>
    </r>
    <r>
      <rPr>
        <sz val="10"/>
        <rFont val="Arial CE"/>
        <family val="2"/>
      </rPr>
      <t xml:space="preserve"> Jiří Janků</t>
    </r>
  </si>
  <si>
    <t>Sektory</t>
  </si>
  <si>
    <t>Index</t>
  </si>
  <si>
    <t>Počet míst</t>
  </si>
  <si>
    <t>Popis úseků</t>
  </si>
  <si>
    <t>1 závod</t>
  </si>
  <si>
    <t>2 závod</t>
  </si>
  <si>
    <t>CELKEM</t>
  </si>
  <si>
    <t>1.záv.</t>
  </si>
  <si>
    <t>2.záv.</t>
  </si>
  <si>
    <t>naloveno</t>
  </si>
  <si>
    <t>prům. na závodníka</t>
  </si>
  <si>
    <t>Naloveno</t>
  </si>
  <si>
    <t>prům na závdníka</t>
  </si>
  <si>
    <t>Suma</t>
  </si>
  <si>
    <t>A</t>
  </si>
  <si>
    <t>B</t>
  </si>
  <si>
    <t>C</t>
  </si>
  <si>
    <t>D</t>
  </si>
  <si>
    <t>E</t>
  </si>
  <si>
    <t>F</t>
  </si>
  <si>
    <t>Maximální  výsledek</t>
  </si>
  <si>
    <t>Zelené označení pro družstva s forhontem.</t>
  </si>
  <si>
    <t xml:space="preserve">GENERÁLNÍ SPONZOR SOUTĚŽE: Rybářské centrum Olomouc </t>
  </si>
  <si>
    <t>HLAVNÍ PARTNEŘI RYBÁŘSKÉHO SPORTU:</t>
  </si>
  <si>
    <t>Přestupky</t>
  </si>
  <si>
    <t>závodník</t>
  </si>
  <si>
    <t>družstvo</t>
  </si>
  <si>
    <t>místo</t>
  </si>
  <si>
    <t>důvod</t>
  </si>
  <si>
    <t>trest</t>
  </si>
  <si>
    <t>A5</t>
  </si>
  <si>
    <t>nepřítomen u kontroly návnad a nástrah</t>
  </si>
  <si>
    <t>napomenutí</t>
  </si>
  <si>
    <t>D2</t>
  </si>
  <si>
    <t>Přestupky z předešlých kol</t>
  </si>
  <si>
    <t>reg</t>
  </si>
  <si>
    <t>karta</t>
  </si>
  <si>
    <t>Výsledková listina</t>
  </si>
  <si>
    <t>Poř. los.</t>
  </si>
  <si>
    <t>Organizace</t>
  </si>
  <si>
    <t>1. Závod</t>
  </si>
  <si>
    <t>2. Závod</t>
  </si>
  <si>
    <t>1 k</t>
  </si>
  <si>
    <t>2 k</t>
  </si>
  <si>
    <t>dr</t>
  </si>
  <si>
    <t>Celkem kolo</t>
  </si>
  <si>
    <t>velikost dr.</t>
  </si>
  <si>
    <t>ID</t>
  </si>
  <si>
    <t>Příjmení jméno</t>
  </si>
  <si>
    <t>Sektor</t>
  </si>
  <si>
    <t>Jednotivci</t>
  </si>
  <si>
    <t>Družstva</t>
  </si>
  <si>
    <t>pocet dr.</t>
  </si>
  <si>
    <t>sk</t>
  </si>
  <si>
    <t>čís</t>
  </si>
  <si>
    <t>CIPS</t>
  </si>
  <si>
    <t>um.</t>
  </si>
  <si>
    <t>Body</t>
  </si>
  <si>
    <t>Poř</t>
  </si>
  <si>
    <t xml:space="preserve">Podpis pořadatele </t>
  </si>
  <si>
    <t>Podpis garanta</t>
  </si>
  <si>
    <t>Podpis hl. rozhodčího</t>
  </si>
  <si>
    <t>1. závod</t>
  </si>
  <si>
    <t>2. závod</t>
  </si>
  <si>
    <t>Celkem</t>
  </si>
  <si>
    <t>REG</t>
  </si>
  <si>
    <t>Příjmení, jméno</t>
  </si>
  <si>
    <t>Kat</t>
  </si>
  <si>
    <t>ZÁV</t>
  </si>
  <si>
    <t>body</t>
  </si>
  <si>
    <t>umist</t>
  </si>
  <si>
    <t>Přátelé ušlechtilého rybolovu team SENSAS</t>
  </si>
  <si>
    <t xml:space="preserve">Daiwa feeder team </t>
  </si>
  <si>
    <t>Hlína Václav</t>
  </si>
  <si>
    <t>čís. sek</t>
  </si>
  <si>
    <t>SEKTOR</t>
  </si>
  <si>
    <t>Závodník</t>
  </si>
  <si>
    <t>hmotn.</t>
  </si>
  <si>
    <t>p</t>
  </si>
  <si>
    <t>P</t>
  </si>
  <si>
    <t>Podpis</t>
  </si>
  <si>
    <t>p.č.</t>
  </si>
  <si>
    <t>sektor</t>
  </si>
  <si>
    <t>Poř.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</si>
</sst>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sz val="11.75"/>
      <color indexed="8"/>
      <name val="Arial"/>
      <family val="2"/>
    </font>
    <font>
      <sz val="7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shrinkToFit="1"/>
    </xf>
    <xf numFmtId="164" fontId="0" fillId="0" borderId="0" xfId="0" applyBorder="1" applyAlignment="1">
      <alignment horizontal="left" vertical="center"/>
    </xf>
    <xf numFmtId="164" fontId="2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vertical="top" shrinkToFi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 textRotation="90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shrinkToFit="1"/>
    </xf>
    <xf numFmtId="164" fontId="0" fillId="0" borderId="0" xfId="0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3" fillId="0" borderId="0" xfId="0" applyFont="1" applyAlignment="1" applyProtection="1">
      <alignment/>
      <protection hidden="1" locked="0"/>
    </xf>
    <xf numFmtId="164" fontId="0" fillId="0" borderId="0" xfId="0" applyAlignment="1" applyProtection="1">
      <alignment/>
      <protection/>
    </xf>
    <xf numFmtId="164" fontId="4" fillId="0" borderId="0" xfId="0" applyFont="1" applyAlignment="1" applyProtection="1">
      <alignment/>
      <protection hidden="1" locked="0"/>
    </xf>
    <xf numFmtId="165" fontId="3" fillId="0" borderId="0" xfId="0" applyNumberFormat="1" applyFont="1" applyAlignment="1" applyProtection="1">
      <alignment/>
      <protection hidden="1" locked="0"/>
    </xf>
    <xf numFmtId="165" fontId="0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right" vertical="center"/>
      <protection hidden="1" locked="0"/>
    </xf>
    <xf numFmtId="166" fontId="4" fillId="0" borderId="2" xfId="0" applyNumberFormat="1" applyFont="1" applyBorder="1" applyAlignment="1" applyProtection="1">
      <alignment horizontal="right" vertical="center" wrapText="1"/>
      <protection hidden="1"/>
    </xf>
    <xf numFmtId="166" fontId="4" fillId="0" borderId="1" xfId="0" applyNumberFormat="1" applyFont="1" applyBorder="1" applyAlignment="1" applyProtection="1">
      <alignment horizontal="right" vertical="center" wrapTex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 locked="0"/>
    </xf>
    <xf numFmtId="166" fontId="7" fillId="0" borderId="1" xfId="0" applyNumberFormat="1" applyFon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wrapText="1"/>
      <protection hidden="1"/>
    </xf>
    <xf numFmtId="164" fontId="0" fillId="0" borderId="0" xfId="0" applyBorder="1" applyAlignment="1" applyProtection="1">
      <alignment horizontal="left" vertical="center" wrapText="1"/>
      <protection hidden="1"/>
    </xf>
    <xf numFmtId="166" fontId="7" fillId="0" borderId="0" xfId="0" applyNumberFormat="1" applyFont="1" applyBorder="1" applyAlignment="1" applyProtection="1">
      <alignment vertical="center"/>
      <protection hidden="1"/>
    </xf>
    <xf numFmtId="166" fontId="4" fillId="0" borderId="0" xfId="0" applyNumberFormat="1" applyFont="1" applyBorder="1" applyAlignment="1" applyProtection="1">
      <alignment horizontal="right" vertical="center" wrapText="1"/>
      <protection hidden="1"/>
    </xf>
    <xf numFmtId="164" fontId="0" fillId="2" borderId="0" xfId="0" applyFont="1" applyFill="1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4" fillId="0" borderId="0" xfId="0" applyFont="1" applyBorder="1" applyAlignment="1" applyProtection="1">
      <alignment horizontal="center" vertical="top" wrapText="1"/>
      <protection hidden="1" locked="0"/>
    </xf>
    <xf numFmtId="164" fontId="4" fillId="0" borderId="0" xfId="0" applyFont="1" applyAlignment="1" applyProtection="1">
      <alignment horizontal="center" vertical="top" wrapText="1"/>
      <protection hidden="1" locked="0"/>
    </xf>
    <xf numFmtId="164" fontId="0" fillId="0" borderId="0" xfId="0" applyFont="1" applyBorder="1" applyAlignment="1" applyProtection="1">
      <alignment horizontal="center" vertical="top" wrapText="1"/>
      <protection hidden="1" locked="0"/>
    </xf>
    <xf numFmtId="164" fontId="0" fillId="0" borderId="0" xfId="0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 horizontal="left" vertical="top" wrapText="1" indent="5"/>
      <protection hidden="1" locked="0"/>
    </xf>
    <xf numFmtId="164" fontId="0" fillId="0" borderId="0" xfId="0" applyAlignment="1" applyProtection="1">
      <alignment horizontal="left" vertical="top" wrapText="1" indent="5"/>
      <protection hidden="1" locked="0"/>
    </xf>
    <xf numFmtId="164" fontId="8" fillId="0" borderId="0" xfId="0" applyFont="1" applyBorder="1" applyAlignment="1" applyProtection="1">
      <alignment horizontal="center" vertical="top" wrapText="1"/>
      <protection hidden="1" locked="0"/>
    </xf>
    <xf numFmtId="164" fontId="0" fillId="0" borderId="0" xfId="0" applyAlignment="1" applyProtection="1">
      <alignment/>
      <protection hidden="1" locked="0"/>
    </xf>
    <xf numFmtId="164" fontId="3" fillId="0" borderId="0" xfId="0" applyFont="1" applyAlignment="1" applyProtection="1">
      <alignment/>
      <protection hidden="1"/>
    </xf>
    <xf numFmtId="164" fontId="0" fillId="0" borderId="0" xfId="0" applyFill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horizontal="left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3" fillId="0" borderId="4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 shrinkToFit="1"/>
      <protection hidden="1"/>
    </xf>
    <xf numFmtId="164" fontId="0" fillId="0" borderId="1" xfId="0" applyFont="1" applyBorder="1" applyAlignment="1" applyProtection="1">
      <alignment horizontal="center" vertical="center" shrinkToFit="1"/>
      <protection hidden="1"/>
    </xf>
    <xf numFmtId="164" fontId="3" fillId="0" borderId="4" xfId="0" applyFont="1" applyBorder="1" applyAlignment="1" applyProtection="1">
      <alignment vertical="center" shrinkToFit="1"/>
      <protection hidden="1"/>
    </xf>
    <xf numFmtId="164" fontId="3" fillId="0" borderId="2" xfId="0" applyFont="1" applyBorder="1" applyAlignment="1" applyProtection="1">
      <alignment vertical="center" shrinkToFit="1"/>
      <protection/>
    </xf>
    <xf numFmtId="165" fontId="0" fillId="0" borderId="1" xfId="0" applyNumberFormat="1" applyFont="1" applyBorder="1" applyAlignment="1" applyProtection="1">
      <alignment horizontal="center" vertical="center" shrinkToFit="1"/>
      <protection hidden="1"/>
    </xf>
    <xf numFmtId="164" fontId="0" fillId="0" borderId="1" xfId="0" applyBorder="1" applyAlignment="1" applyProtection="1">
      <alignment vertical="center" shrinkToFit="1"/>
      <protection hidden="1"/>
    </xf>
    <xf numFmtId="164" fontId="3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shrinkToFit="1"/>
      <protection hidden="1"/>
    </xf>
    <xf numFmtId="164" fontId="0" fillId="0" borderId="4" xfId="0" applyFont="1" applyBorder="1" applyAlignment="1" applyProtection="1">
      <alignment horizontal="center" shrinkToFit="1"/>
      <protection hidden="1"/>
    </xf>
    <xf numFmtId="164" fontId="0" fillId="0" borderId="2" xfId="0" applyFont="1" applyBorder="1" applyAlignment="1" applyProtection="1">
      <alignment horizontal="center" shrinkToFit="1"/>
      <protection hidden="1"/>
    </xf>
    <xf numFmtId="164" fontId="0" fillId="0" borderId="1" xfId="0" applyFont="1" applyBorder="1" applyAlignment="1" applyProtection="1">
      <alignment horizontal="center" shrinkToFit="1"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Alignment="1" applyProtection="1">
      <alignment horizontal="right"/>
      <protection hidden="1"/>
    </xf>
    <xf numFmtId="164" fontId="0" fillId="0" borderId="0" xfId="0" applyFill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 locked="0"/>
    </xf>
    <xf numFmtId="164" fontId="0" fillId="0" borderId="0" xfId="0" applyFill="1" applyAlignment="1" applyProtection="1">
      <alignment/>
      <protection hidden="1" locked="0"/>
    </xf>
    <xf numFmtId="164" fontId="8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Alignment="1" applyProtection="1">
      <alignment/>
      <protection hidden="1"/>
    </xf>
    <xf numFmtId="164" fontId="9" fillId="0" borderId="0" xfId="0" applyFont="1" applyFill="1" applyBorder="1" applyAlignment="1" applyProtection="1">
      <alignment horizontal="left"/>
      <protection hidden="1"/>
    </xf>
    <xf numFmtId="164" fontId="9" fillId="0" borderId="0" xfId="0" applyFont="1" applyFill="1" applyAlignment="1" applyProtection="1">
      <alignment horizontal="left"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Font="1" applyFill="1" applyAlignment="1" applyProtection="1">
      <alignment horizontal="left"/>
      <protection hidden="1"/>
    </xf>
    <xf numFmtId="164" fontId="0" fillId="0" borderId="0" xfId="0" applyFont="1" applyFill="1" applyAlignment="1" applyProtection="1">
      <alignment/>
      <protection hidden="1" locked="0"/>
    </xf>
    <xf numFmtId="164" fontId="0" fillId="0" borderId="0" xfId="0" applyFont="1" applyFill="1" applyAlignment="1" applyProtection="1">
      <alignment horizontal="right"/>
      <protection hidden="1"/>
    </xf>
    <xf numFmtId="164" fontId="3" fillId="0" borderId="5" xfId="0" applyFont="1" applyFill="1" applyBorder="1" applyAlignment="1" applyProtection="1">
      <alignment horizontal="center" vertical="top" wrapText="1"/>
      <protection hidden="1" locked="0"/>
    </xf>
    <xf numFmtId="164" fontId="3" fillId="0" borderId="6" xfId="0" applyFont="1" applyFill="1" applyBorder="1" applyAlignment="1" applyProtection="1">
      <alignment horizontal="center" vertical="center"/>
      <protection hidden="1"/>
    </xf>
    <xf numFmtId="164" fontId="3" fillId="0" borderId="7" xfId="0" applyFont="1" applyFill="1" applyBorder="1" applyAlignment="1" applyProtection="1">
      <alignment horizontal="center" vertical="center"/>
      <protection hidden="1"/>
    </xf>
    <xf numFmtId="164" fontId="10" fillId="0" borderId="8" xfId="0" applyFont="1" applyFill="1" applyBorder="1" applyAlignment="1" applyProtection="1">
      <alignment horizontal="center" vertical="center" textRotation="90" wrapText="1"/>
      <protection hidden="1"/>
    </xf>
    <xf numFmtId="164" fontId="10" fillId="0" borderId="0" xfId="0" applyFont="1" applyFill="1" applyBorder="1" applyAlignment="1" applyProtection="1">
      <alignment horizontal="center" vertical="center" textRotation="90" wrapText="1"/>
      <protection hidden="1"/>
    </xf>
    <xf numFmtId="164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 locked="0"/>
    </xf>
    <xf numFmtId="164" fontId="3" fillId="0" borderId="0" xfId="0" applyFont="1" applyFill="1" applyAlignment="1" applyProtection="1">
      <alignment vertical="center"/>
      <protection hidden="1" locked="0"/>
    </xf>
    <xf numFmtId="164" fontId="3" fillId="0" borderId="9" xfId="0" applyFont="1" applyFill="1" applyBorder="1" applyAlignment="1" applyProtection="1">
      <alignment horizontal="center" vertical="center"/>
      <protection hidden="1"/>
    </xf>
    <xf numFmtId="164" fontId="3" fillId="0" borderId="10" xfId="0" applyFont="1" applyFill="1" applyBorder="1" applyAlignment="1" applyProtection="1">
      <alignment horizontal="center" vertical="center"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3" fillId="0" borderId="11" xfId="0" applyFont="1" applyFill="1" applyBorder="1" applyAlignment="1" applyProtection="1">
      <alignment horizontal="center" vertical="center"/>
      <protection hidden="1"/>
    </xf>
    <xf numFmtId="164" fontId="3" fillId="0" borderId="2" xfId="0" applyFont="1" applyFill="1" applyBorder="1" applyAlignment="1" applyProtection="1">
      <alignment horizontal="center" vertical="center"/>
      <protection hidden="1"/>
    </xf>
    <xf numFmtId="164" fontId="3" fillId="0" borderId="12" xfId="0" applyFont="1" applyFill="1" applyBorder="1" applyAlignment="1" applyProtection="1">
      <alignment horizontal="center" vertical="center"/>
      <protection hidden="1"/>
    </xf>
    <xf numFmtId="164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4" xfId="0" applyFont="1" applyFill="1" applyBorder="1" applyAlignment="1" applyProtection="1">
      <alignment horizontal="center" vertical="center"/>
      <protection hidden="1"/>
    </xf>
    <xf numFmtId="164" fontId="8" fillId="0" borderId="0" xfId="0" applyFont="1" applyFill="1" applyAlignment="1" applyProtection="1">
      <alignment horizontal="center" vertical="center"/>
      <protection hidden="1" locked="0"/>
    </xf>
    <xf numFmtId="164" fontId="3" fillId="0" borderId="15" xfId="0" applyFont="1" applyFill="1" applyBorder="1" applyAlignment="1" applyProtection="1">
      <alignment horizontal="center" vertical="center"/>
      <protection hidden="1" locked="0"/>
    </xf>
    <xf numFmtId="165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0" applyFont="1" applyFill="1" applyBorder="1" applyAlignment="1" applyProtection="1">
      <alignment horizontal="right" vertical="center"/>
      <protection hidden="1"/>
    </xf>
    <xf numFmtId="164" fontId="3" fillId="0" borderId="18" xfId="0" applyFont="1" applyFill="1" applyBorder="1" applyAlignment="1" applyProtection="1">
      <alignment horizontal="left" vertical="center" wrapText="1"/>
      <protection hidden="1" locked="0"/>
    </xf>
    <xf numFmtId="164" fontId="3" fillId="0" borderId="17" xfId="0" applyFont="1" applyFill="1" applyBorder="1" applyAlignment="1" applyProtection="1">
      <alignment horizontal="center" vertical="center"/>
      <protection hidden="1" locked="0"/>
    </xf>
    <xf numFmtId="164" fontId="3" fillId="0" borderId="18" xfId="0" applyFont="1" applyFill="1" applyBorder="1" applyAlignment="1" applyProtection="1">
      <alignment horizontal="center" vertical="center"/>
      <protection hidden="1" locked="0"/>
    </xf>
    <xf numFmtId="164" fontId="3" fillId="0" borderId="18" xfId="0" applyFont="1" applyFill="1" applyBorder="1" applyAlignment="1" applyProtection="1">
      <alignment horizontal="right" vertical="center"/>
      <protection hidden="1"/>
    </xf>
    <xf numFmtId="164" fontId="3" fillId="0" borderId="19" xfId="0" applyFont="1" applyFill="1" applyBorder="1" applyAlignment="1" applyProtection="1">
      <alignment horizontal="center" vertical="center"/>
      <protection hidden="1"/>
    </xf>
    <xf numFmtId="164" fontId="4" fillId="0" borderId="16" xfId="0" applyFont="1" applyFill="1" applyBorder="1" applyAlignment="1" applyProtection="1">
      <alignment horizontal="center" vertical="center"/>
      <protection hidden="1" locked="0"/>
    </xf>
    <xf numFmtId="164" fontId="3" fillId="0" borderId="19" xfId="0" applyFont="1" applyFill="1" applyBorder="1" applyAlignment="1" applyProtection="1">
      <alignment horizontal="center" vertical="center" wrapText="1"/>
      <protection hidden="1"/>
    </xf>
    <xf numFmtId="164" fontId="4" fillId="0" borderId="16" xfId="0" applyFont="1" applyFill="1" applyBorder="1" applyAlignment="1" applyProtection="1">
      <alignment horizontal="center" vertical="center" wrapText="1"/>
      <protection hidden="1" locked="0"/>
    </xf>
    <xf numFmtId="164" fontId="10" fillId="0" borderId="20" xfId="0" applyFont="1" applyFill="1" applyBorder="1" applyAlignment="1" applyProtection="1">
      <alignment horizontal="center" vertical="center"/>
      <protection hidden="1"/>
    </xf>
    <xf numFmtId="164" fontId="3" fillId="0" borderId="20" xfId="0" applyFont="1" applyFill="1" applyBorder="1" applyAlignment="1" applyProtection="1">
      <alignment horizontal="left" vertical="center"/>
      <protection hidden="1"/>
    </xf>
    <xf numFmtId="164" fontId="3" fillId="0" borderId="15" xfId="0" applyFont="1" applyFill="1" applyBorder="1" applyAlignment="1" applyProtection="1">
      <alignment horizontal="center" vertical="center" wrapText="1"/>
      <protection hidden="1"/>
    </xf>
    <xf numFmtId="164" fontId="3" fillId="0" borderId="2" xfId="0" applyFont="1" applyFill="1" applyBorder="1" applyAlignment="1" applyProtection="1">
      <alignment horizontal="right" vertical="center"/>
      <protection hidden="1"/>
    </xf>
    <xf numFmtId="164" fontId="3" fillId="0" borderId="1" xfId="0" applyFont="1" applyFill="1" applyBorder="1" applyAlignment="1" applyProtection="1">
      <alignment horizontal="left" vertical="center" wrapText="1"/>
      <protection hidden="1" locked="0"/>
    </xf>
    <xf numFmtId="164" fontId="3" fillId="0" borderId="2" xfId="0" applyFont="1" applyFill="1" applyBorder="1" applyAlignment="1" applyProtection="1">
      <alignment horizontal="center" vertical="center"/>
      <protection hidden="1" locked="0"/>
    </xf>
    <xf numFmtId="164" fontId="3" fillId="0" borderId="1" xfId="0" applyFont="1" applyFill="1" applyBorder="1" applyAlignment="1" applyProtection="1">
      <alignment horizontal="center" vertical="center"/>
      <protection hidden="1" locked="0"/>
    </xf>
    <xf numFmtId="164" fontId="3" fillId="0" borderId="21" xfId="0" applyFont="1" applyFill="1" applyBorder="1" applyAlignment="1" applyProtection="1">
      <alignment horizontal="right" vertical="center"/>
      <protection hidden="1"/>
    </xf>
    <xf numFmtId="164" fontId="3" fillId="0" borderId="21" xfId="0" applyFont="1" applyFill="1" applyBorder="1" applyAlignment="1" applyProtection="1">
      <alignment horizontal="center" vertical="center"/>
      <protection hidden="1" locked="0"/>
    </xf>
    <xf numFmtId="164" fontId="3" fillId="0" borderId="21" xfId="0" applyFont="1" applyFill="1" applyBorder="1" applyAlignment="1" applyProtection="1">
      <alignment horizontal="left" vertical="center" wrapText="1"/>
      <protection hidden="1" locked="0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22" xfId="0" applyFont="1" applyFill="1" applyBorder="1" applyAlignment="1" applyProtection="1">
      <alignment horizontal="right" vertical="center"/>
      <protection hidden="1"/>
    </xf>
    <xf numFmtId="164" fontId="3" fillId="0" borderId="23" xfId="0" applyFont="1" applyFill="1" applyBorder="1" applyAlignment="1" applyProtection="1">
      <alignment horizontal="left" vertical="center" wrapText="1"/>
      <protection hidden="1" locked="0"/>
    </xf>
    <xf numFmtId="164" fontId="3" fillId="0" borderId="22" xfId="0" applyFont="1" applyFill="1" applyBorder="1" applyAlignment="1" applyProtection="1">
      <alignment horizontal="center" vertical="center"/>
      <protection hidden="1" locked="0"/>
    </xf>
    <xf numFmtId="164" fontId="3" fillId="0" borderId="23" xfId="0" applyFont="1" applyFill="1" applyBorder="1" applyAlignment="1" applyProtection="1">
      <alignment horizontal="center" vertical="center"/>
      <protection hidden="1" locked="0"/>
    </xf>
    <xf numFmtId="164" fontId="3" fillId="0" borderId="24" xfId="0" applyFont="1" applyFill="1" applyBorder="1" applyAlignment="1" applyProtection="1">
      <alignment horizontal="right" vertical="center"/>
      <protection hidden="1"/>
    </xf>
    <xf numFmtId="164" fontId="3" fillId="0" borderId="24" xfId="0" applyFont="1" applyFill="1" applyBorder="1" applyAlignment="1" applyProtection="1">
      <alignment horizontal="center" vertical="center"/>
      <protection hidden="1" locked="0"/>
    </xf>
    <xf numFmtId="164" fontId="10" fillId="0" borderId="25" xfId="0" applyFont="1" applyFill="1" applyBorder="1" applyAlignment="1" applyProtection="1">
      <alignment horizontal="center" vertical="center"/>
      <protection hidden="1"/>
    </xf>
    <xf numFmtId="164" fontId="3" fillId="0" borderId="25" xfId="0" applyFont="1" applyFill="1" applyBorder="1" applyAlignment="1" applyProtection="1">
      <alignment horizontal="left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Alignment="1" applyProtection="1">
      <alignment/>
      <protection locked="0"/>
    </xf>
    <xf numFmtId="164" fontId="3" fillId="0" borderId="26" xfId="0" applyFont="1" applyFill="1" applyBorder="1" applyAlignment="1" applyProtection="1">
      <alignment horizontal="right" vertical="center"/>
      <protection hidden="1"/>
    </xf>
    <xf numFmtId="164" fontId="3" fillId="0" borderId="27" xfId="0" applyFont="1" applyFill="1" applyBorder="1" applyAlignment="1" applyProtection="1">
      <alignment horizontal="right"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 locked="0"/>
    </xf>
    <xf numFmtId="164" fontId="3" fillId="0" borderId="28" xfId="0" applyFont="1" applyFill="1" applyBorder="1" applyAlignment="1" applyProtection="1">
      <alignment horizontal="right" vertical="center"/>
      <protection hidden="1"/>
    </xf>
    <xf numFmtId="165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shrinkToFit="1"/>
    </xf>
    <xf numFmtId="164" fontId="0" fillId="4" borderId="1" xfId="0" applyFill="1" applyBorder="1" applyAlignment="1">
      <alignment/>
    </xf>
    <xf numFmtId="164" fontId="0" fillId="4" borderId="1" xfId="0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left"/>
      <protection hidden="1"/>
    </xf>
    <xf numFmtId="164" fontId="1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7" fillId="0" borderId="25" xfId="0" applyFont="1" applyBorder="1" applyAlignment="1" applyProtection="1">
      <alignment/>
      <protection hidden="1"/>
    </xf>
    <xf numFmtId="164" fontId="7" fillId="0" borderId="25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9" xfId="0" applyFont="1" applyBorder="1" applyAlignment="1" applyProtection="1">
      <alignment horizontal="center" vertical="center" wrapText="1"/>
      <protection hidden="1"/>
    </xf>
    <xf numFmtId="164" fontId="4" fillId="0" borderId="30" xfId="0" applyFont="1" applyBorder="1" applyAlignment="1" applyProtection="1">
      <alignment horizontal="center"/>
      <protection hidden="1"/>
    </xf>
    <xf numFmtId="164" fontId="4" fillId="0" borderId="31" xfId="0" applyFont="1" applyBorder="1" applyAlignment="1" applyProtection="1">
      <alignment horizontal="center"/>
      <protection hidden="1"/>
    </xf>
    <xf numFmtId="164" fontId="3" fillId="0" borderId="32" xfId="0" applyFont="1" applyBorder="1" applyAlignment="1" applyProtection="1">
      <alignment horizontal="center" vertical="center" wrapText="1"/>
      <protection hidden="1"/>
    </xf>
    <xf numFmtId="164" fontId="3" fillId="0" borderId="32" xfId="0" applyFont="1" applyBorder="1" applyAlignment="1" applyProtection="1">
      <alignment horizontal="center" vertical="center" wrapText="1"/>
      <protection hidden="1" locked="0"/>
    </xf>
    <xf numFmtId="164" fontId="12" fillId="0" borderId="33" xfId="0" applyFont="1" applyBorder="1" applyAlignment="1" applyProtection="1">
      <alignment horizontal="center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4" fontId="3" fillId="0" borderId="30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horizontal="center" vertical="center" wrapText="1"/>
      <protection hidden="1"/>
    </xf>
    <xf numFmtId="164" fontId="4" fillId="0" borderId="34" xfId="0" applyFont="1" applyBorder="1" applyAlignment="1" applyProtection="1">
      <alignment horizontal="center" vertical="center" wrapText="1"/>
      <protection hidden="1"/>
    </xf>
    <xf numFmtId="164" fontId="4" fillId="0" borderId="35" xfId="0" applyFont="1" applyBorder="1" applyAlignment="1" applyProtection="1">
      <alignment horizontal="left" vertical="center" wrapText="1"/>
      <protection hidden="1"/>
    </xf>
    <xf numFmtId="164" fontId="13" fillId="0" borderId="35" xfId="0" applyFont="1" applyBorder="1" applyAlignment="1" applyProtection="1">
      <alignment horizontal="left" vertical="center" wrapText="1"/>
      <protection hidden="1"/>
    </xf>
    <xf numFmtId="164" fontId="0" fillId="4" borderId="35" xfId="0" applyFill="1" applyBorder="1" applyAlignment="1" applyProtection="1">
      <alignment vertical="center" wrapText="1"/>
      <protection hidden="1" locked="0"/>
    </xf>
    <xf numFmtId="164" fontId="10" fillId="0" borderId="36" xfId="0" applyFont="1" applyBorder="1" applyAlignment="1" applyProtection="1">
      <alignment vertical="center" wrapText="1"/>
      <protection hidden="1"/>
    </xf>
    <xf numFmtId="164" fontId="0" fillId="0" borderId="36" xfId="0" applyFont="1" applyBorder="1" applyAlignment="1" applyProtection="1">
      <alignment horizontal="center" vertical="center" wrapText="1"/>
      <protection hidden="1" locked="0"/>
    </xf>
    <xf numFmtId="164" fontId="4" fillId="0" borderId="37" xfId="0" applyFont="1" applyBorder="1" applyAlignment="1" applyProtection="1">
      <alignment horizontal="center" vertical="center" wrapText="1"/>
      <protection hidden="1"/>
    </xf>
    <xf numFmtId="164" fontId="0" fillId="0" borderId="7" xfId="0" applyBorder="1" applyAlignment="1" applyProtection="1">
      <alignment vertical="center" wrapText="1"/>
      <protection hidden="1" locked="0"/>
    </xf>
    <xf numFmtId="164" fontId="0" fillId="0" borderId="35" xfId="0" applyBorder="1" applyAlignment="1" applyProtection="1">
      <alignment vertical="center" wrapText="1"/>
      <protection hidden="1" locked="0"/>
    </xf>
    <xf numFmtId="164" fontId="0" fillId="0" borderId="0" xfId="0" applyAlignment="1" applyProtection="1">
      <alignment vertical="center" wrapText="1"/>
      <protection hidden="1"/>
    </xf>
    <xf numFmtId="164" fontId="4" fillId="0" borderId="38" xfId="0" applyFont="1" applyBorder="1" applyAlignment="1" applyProtection="1">
      <alignment horizontal="center" vertical="center" wrapText="1"/>
      <protection hidden="1"/>
    </xf>
    <xf numFmtId="164" fontId="0" fillId="0" borderId="38" xfId="0" applyBorder="1" applyAlignment="1" applyProtection="1">
      <alignment vertical="center" wrapText="1"/>
      <protection hidden="1" locked="0"/>
    </xf>
    <xf numFmtId="164" fontId="4" fillId="0" borderId="37" xfId="0" applyFont="1" applyFill="1" applyBorder="1" applyAlignment="1" applyProtection="1">
      <alignment horizontal="center" vertical="center" wrapText="1"/>
      <protection hidden="1"/>
    </xf>
    <xf numFmtId="164" fontId="0" fillId="0" borderId="38" xfId="0" applyFill="1" applyBorder="1" applyAlignment="1" applyProtection="1">
      <alignment vertical="center" wrapText="1"/>
      <protection hidden="1" locked="0"/>
    </xf>
    <xf numFmtId="164" fontId="4" fillId="0" borderId="0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3" fillId="0" borderId="29" xfId="0" applyFont="1" applyBorder="1" applyAlignment="1" applyProtection="1">
      <alignment horizontal="center" vertical="center"/>
      <protection hidden="1" locked="0"/>
    </xf>
    <xf numFmtId="164" fontId="10" fillId="0" borderId="36" xfId="0" applyFont="1" applyBorder="1" applyAlignment="1" applyProtection="1">
      <alignment vertical="center" wrapText="1"/>
      <protection hidden="1" locked="0"/>
    </xf>
    <xf numFmtId="164" fontId="3" fillId="0" borderId="0" xfId="0" applyFont="1" applyAlignment="1" applyProtection="1">
      <alignment horizontal="right"/>
      <protection hidden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textRotation="90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 applyProtection="1">
      <alignment horizontal="right" vertical="center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4" fillId="0" borderId="1" xfId="0" applyFont="1" applyBorder="1" applyAlignment="1" applyProtection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FFFF00"/>
          <bgColor rgb="FFFFFF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0C0C0"/>
          <bgColor rgb="FFCCCCFF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'!$B$3:$G$3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'!$D$5:$D$64</c:f>
              <c:numCache/>
            </c:numRef>
          </c:val>
        </c:ser>
        <c:ser>
          <c:idx val="1"/>
          <c:order val="1"/>
          <c:tx>
            <c:strRef>
              <c:f>'Graf '!$H$3:$M$3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'Graf '!$J$5:$J$64</c:f>
              <c:numCache/>
            </c:numRef>
          </c:val>
        </c:ser>
        <c:gapWidth val="10"/>
        <c:axId val="23895103"/>
        <c:axId val="13729336"/>
      </c:barChart>
      <c:catAx>
        <c:axId val="2389510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729336"/>
        <c:crossesAt val="0"/>
        <c:auto val="1"/>
        <c:lblOffset val="100"/>
        <c:noMultiLvlLbl val="0"/>
      </c:catAx>
      <c:valAx>
        <c:axId val="137293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31</xdr:row>
      <xdr:rowOff>47625</xdr:rowOff>
    </xdr:from>
    <xdr:to>
      <xdr:col>9</xdr:col>
      <xdr:colOff>704850</xdr:colOff>
      <xdr:row>34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5857875"/>
          <a:ext cx="2676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133350</xdr:colOff>
      <xdr:row>21</xdr:row>
      <xdr:rowOff>57150</xdr:rowOff>
    </xdr:from>
    <xdr:to>
      <xdr:col>9</xdr:col>
      <xdr:colOff>361950</xdr:colOff>
      <xdr:row>27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019550"/>
          <a:ext cx="22098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114300</xdr:rowOff>
    </xdr:from>
    <xdr:to>
      <xdr:col>34</xdr:col>
      <xdr:colOff>161925</xdr:colOff>
      <xdr:row>64</xdr:row>
      <xdr:rowOff>95250</xdr:rowOff>
    </xdr:to>
    <xdr:graphicFrame>
      <xdr:nvGraphicFramePr>
        <xdr:cNvPr id="1" name="Chart 13"/>
        <xdr:cNvGraphicFramePr/>
      </xdr:nvGraphicFramePr>
      <xdr:xfrm>
        <a:off x="11115675" y="304800"/>
        <a:ext cx="6581775" cy="2460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B2:H110"/>
  <sheetViews>
    <sheetView showGridLines="0" view="pageBreakPreview" zoomScaleSheetLayoutView="100" workbookViewId="0" topLeftCell="A1">
      <pane xSplit="4" ySplit="2" topLeftCell="E36" activePane="bottomRight" state="frozen"/>
      <selection pane="topLeft" activeCell="A1" sqref="A1"/>
      <selection pane="topRight" activeCell="E1" sqref="E1"/>
      <selection pane="bottomLeft" activeCell="A36" sqref="A36"/>
      <selection pane="bottomRight" activeCell="G64" sqref="G64"/>
    </sheetView>
  </sheetViews>
  <sheetFormatPr defaultColWidth="9.00390625" defaultRowHeight="12.75"/>
  <cols>
    <col min="1" max="1" width="3.25390625" style="1" customWidth="1"/>
    <col min="2" max="2" width="5.125" style="1" customWidth="1"/>
    <col min="3" max="3" width="6.625" style="1" customWidth="1"/>
    <col min="4" max="4" width="43.625" style="2" customWidth="1"/>
    <col min="5" max="5" width="4.00390625" style="1" customWidth="1"/>
    <col min="6" max="6" width="6.25390625" style="1" customWidth="1"/>
    <col min="7" max="7" width="25.75390625" style="3" customWidth="1"/>
    <col min="8" max="8" width="4.625" style="1" customWidth="1"/>
    <col min="9" max="16384" width="9.125" style="1" customWidth="1"/>
  </cols>
  <sheetData>
    <row r="2" spans="2:8" ht="12.75">
      <c r="B2" s="4" t="s">
        <v>0</v>
      </c>
      <c r="C2" s="4" t="s">
        <v>1</v>
      </c>
      <c r="D2" s="5" t="s">
        <v>2</v>
      </c>
      <c r="E2" s="4" t="s">
        <v>3</v>
      </c>
      <c r="F2" s="6" t="s">
        <v>4</v>
      </c>
      <c r="G2" s="7" t="s">
        <v>5</v>
      </c>
      <c r="H2" s="6" t="s">
        <v>6</v>
      </c>
    </row>
    <row r="3" spans="2:8" ht="12.75" customHeight="1">
      <c r="B3" s="8" t="s">
        <v>7</v>
      </c>
      <c r="C3" s="9">
        <v>1</v>
      </c>
      <c r="D3" s="10" t="s">
        <v>8</v>
      </c>
      <c r="E3" s="9">
        <v>1</v>
      </c>
      <c r="F3">
        <v>2305</v>
      </c>
      <c r="G3" t="s">
        <v>9</v>
      </c>
      <c r="H3" s="9" t="s">
        <v>10</v>
      </c>
    </row>
    <row r="4" spans="2:8" ht="12.75">
      <c r="B4" s="8"/>
      <c r="C4" s="9"/>
      <c r="D4" s="10"/>
      <c r="E4" s="9">
        <v>2</v>
      </c>
      <c r="F4">
        <v>2304</v>
      </c>
      <c r="G4" t="s">
        <v>11</v>
      </c>
      <c r="H4" s="9" t="s">
        <v>10</v>
      </c>
    </row>
    <row r="5" spans="2:8" ht="12.75">
      <c r="B5" s="8"/>
      <c r="C5" s="9"/>
      <c r="D5" s="10"/>
      <c r="E5" s="9">
        <v>3</v>
      </c>
      <c r="F5">
        <v>2358</v>
      </c>
      <c r="G5" t="s">
        <v>12</v>
      </c>
      <c r="H5" s="9" t="s">
        <v>10</v>
      </c>
    </row>
    <row r="6" spans="2:8" ht="12.75">
      <c r="B6" s="8"/>
      <c r="C6" s="9"/>
      <c r="D6" s="10"/>
      <c r="E6" s="9">
        <v>4</v>
      </c>
      <c r="F6">
        <v>2315</v>
      </c>
      <c r="G6" t="s">
        <v>13</v>
      </c>
      <c r="H6" s="9" t="s">
        <v>10</v>
      </c>
    </row>
    <row r="7" spans="2:8" ht="12.75">
      <c r="B7" s="8"/>
      <c r="C7" s="9"/>
      <c r="D7" s="10"/>
      <c r="E7" s="9">
        <v>5</v>
      </c>
      <c r="F7">
        <v>3216</v>
      </c>
      <c r="G7" t="s">
        <v>14</v>
      </c>
      <c r="H7" s="9" t="s">
        <v>10</v>
      </c>
    </row>
    <row r="8" spans="2:8" ht="12.75">
      <c r="B8" s="8"/>
      <c r="C8" s="9"/>
      <c r="D8" s="10"/>
      <c r="E8" s="9">
        <v>6</v>
      </c>
      <c r="F8">
        <v>96</v>
      </c>
      <c r="G8" t="s">
        <v>15</v>
      </c>
      <c r="H8" s="9" t="s">
        <v>10</v>
      </c>
    </row>
    <row r="9" spans="2:8" ht="12.75">
      <c r="B9" s="8"/>
      <c r="C9" s="9">
        <v>2</v>
      </c>
      <c r="D9" s="10" t="s">
        <v>16</v>
      </c>
      <c r="E9" s="9">
        <v>1</v>
      </c>
      <c r="F9">
        <v>2259</v>
      </c>
      <c r="G9" t="s">
        <v>17</v>
      </c>
      <c r="H9" s="9" t="s">
        <v>10</v>
      </c>
    </row>
    <row r="10" spans="2:8" ht="12.75" customHeight="1">
      <c r="B10" s="8"/>
      <c r="C10" s="9"/>
      <c r="D10" s="10"/>
      <c r="E10" s="9">
        <v>2</v>
      </c>
      <c r="F10">
        <v>2363</v>
      </c>
      <c r="G10" t="s">
        <v>18</v>
      </c>
      <c r="H10" s="9" t="s">
        <v>10</v>
      </c>
    </row>
    <row r="11" spans="2:8" ht="12.75">
      <c r="B11" s="8"/>
      <c r="C11" s="9"/>
      <c r="D11" s="10"/>
      <c r="E11" s="9">
        <v>3</v>
      </c>
      <c r="F11">
        <v>2391</v>
      </c>
      <c r="G11" t="s">
        <v>19</v>
      </c>
      <c r="H11" s="9" t="s">
        <v>10</v>
      </c>
    </row>
    <row r="12" spans="2:8" ht="12.75" customHeight="1">
      <c r="B12" s="8"/>
      <c r="C12" s="9"/>
      <c r="D12" s="10"/>
      <c r="E12" s="9">
        <v>4</v>
      </c>
      <c r="F12">
        <v>3394</v>
      </c>
      <c r="G12" t="s">
        <v>20</v>
      </c>
      <c r="H12" s="9" t="s">
        <v>10</v>
      </c>
    </row>
    <row r="13" spans="2:8" ht="12.75" customHeight="1">
      <c r="B13" s="8"/>
      <c r="C13" s="9"/>
      <c r="D13" s="10"/>
      <c r="E13" s="9">
        <v>5</v>
      </c>
      <c r="F13">
        <v>2264</v>
      </c>
      <c r="G13" t="s">
        <v>21</v>
      </c>
      <c r="H13" s="9" t="s">
        <v>10</v>
      </c>
    </row>
    <row r="14" spans="2:8" ht="12.75">
      <c r="B14" s="8"/>
      <c r="C14" s="9">
        <v>3</v>
      </c>
      <c r="D14" s="10" t="s">
        <v>22</v>
      </c>
      <c r="E14" s="9">
        <v>1</v>
      </c>
      <c r="F14">
        <v>1730</v>
      </c>
      <c r="G14" t="s">
        <v>23</v>
      </c>
      <c r="H14" s="9" t="s">
        <v>10</v>
      </c>
    </row>
    <row r="15" spans="2:8" ht="12.75">
      <c r="B15" s="8"/>
      <c r="C15" s="9"/>
      <c r="D15" s="10"/>
      <c r="E15" s="9">
        <v>2</v>
      </c>
      <c r="F15">
        <v>2818</v>
      </c>
      <c r="G15" t="s">
        <v>24</v>
      </c>
      <c r="H15" s="9" t="s">
        <v>10</v>
      </c>
    </row>
    <row r="16" spans="2:8" ht="12.75">
      <c r="B16" s="8"/>
      <c r="C16" s="9"/>
      <c r="D16" s="10"/>
      <c r="E16" s="9">
        <v>3</v>
      </c>
      <c r="F16">
        <v>2317</v>
      </c>
      <c r="G16" t="s">
        <v>25</v>
      </c>
      <c r="H16" s="9" t="s">
        <v>10</v>
      </c>
    </row>
    <row r="17" spans="2:8" ht="12.75">
      <c r="B17" s="8"/>
      <c r="C17" s="9"/>
      <c r="D17" s="10"/>
      <c r="E17" s="9">
        <v>4</v>
      </c>
      <c r="F17">
        <v>3262</v>
      </c>
      <c r="G17" t="s">
        <v>26</v>
      </c>
      <c r="H17" s="9" t="s">
        <v>10</v>
      </c>
    </row>
    <row r="18" spans="2:8" ht="12.75">
      <c r="B18" s="8"/>
      <c r="C18" s="9"/>
      <c r="D18" s="10"/>
      <c r="E18" s="9">
        <v>5</v>
      </c>
      <c r="F18">
        <v>3264</v>
      </c>
      <c r="G18" t="s">
        <v>27</v>
      </c>
      <c r="H18" s="9" t="s">
        <v>10</v>
      </c>
    </row>
    <row r="19" spans="2:8" ht="12.75" customHeight="1">
      <c r="B19" s="8"/>
      <c r="C19" s="9">
        <v>4</v>
      </c>
      <c r="D19" s="10" t="s">
        <v>28</v>
      </c>
      <c r="E19" s="9">
        <v>1</v>
      </c>
      <c r="F19">
        <v>2298</v>
      </c>
      <c r="G19" t="s">
        <v>29</v>
      </c>
      <c r="H19" s="9" t="s">
        <v>10</v>
      </c>
    </row>
    <row r="20" spans="2:8" ht="12.75">
      <c r="B20" s="8"/>
      <c r="C20" s="9"/>
      <c r="D20" s="10"/>
      <c r="E20" s="9">
        <v>2</v>
      </c>
      <c r="F20">
        <v>2299</v>
      </c>
      <c r="G20" t="s">
        <v>30</v>
      </c>
      <c r="H20" s="9" t="s">
        <v>10</v>
      </c>
    </row>
    <row r="21" spans="2:8" ht="12.75">
      <c r="B21" s="8"/>
      <c r="C21" s="9"/>
      <c r="D21" s="10"/>
      <c r="E21" s="9">
        <v>3</v>
      </c>
      <c r="F21">
        <v>2297</v>
      </c>
      <c r="G21" t="s">
        <v>31</v>
      </c>
      <c r="H21" s="9" t="s">
        <v>10</v>
      </c>
    </row>
    <row r="22" spans="2:8" ht="12.75">
      <c r="B22" s="8"/>
      <c r="C22" s="9"/>
      <c r="D22" s="10"/>
      <c r="E22" s="9">
        <v>4</v>
      </c>
      <c r="F22">
        <v>2538</v>
      </c>
      <c r="G22" t="s">
        <v>32</v>
      </c>
      <c r="H22" s="9" t="s">
        <v>10</v>
      </c>
    </row>
    <row r="23" spans="2:8" ht="12.75" customHeight="1">
      <c r="B23" s="8"/>
      <c r="C23" s="9">
        <v>5</v>
      </c>
      <c r="D23" s="10" t="s">
        <v>33</v>
      </c>
      <c r="E23" s="9">
        <v>1</v>
      </c>
      <c r="F23">
        <v>1321</v>
      </c>
      <c r="G23" t="s">
        <v>34</v>
      </c>
      <c r="H23" s="9" t="s">
        <v>10</v>
      </c>
    </row>
    <row r="24" spans="2:8" ht="12.75">
      <c r="B24" s="8"/>
      <c r="C24" s="9"/>
      <c r="D24" s="10"/>
      <c r="E24" s="9">
        <v>2</v>
      </c>
      <c r="F24">
        <v>2302</v>
      </c>
      <c r="G24" t="s">
        <v>35</v>
      </c>
      <c r="H24" s="9" t="s">
        <v>10</v>
      </c>
    </row>
    <row r="25" spans="2:8" ht="12.75">
      <c r="B25" s="8"/>
      <c r="C25" s="9"/>
      <c r="D25" s="10"/>
      <c r="E25" s="9">
        <v>3</v>
      </c>
      <c r="F25">
        <v>2301</v>
      </c>
      <c r="G25" t="s">
        <v>36</v>
      </c>
      <c r="H25" s="9" t="s">
        <v>10</v>
      </c>
    </row>
    <row r="26" spans="2:8" ht="12.75">
      <c r="B26" s="8"/>
      <c r="C26" s="9"/>
      <c r="D26" s="10"/>
      <c r="E26" s="9">
        <v>4</v>
      </c>
      <c r="F26">
        <v>617</v>
      </c>
      <c r="G26" t="s">
        <v>37</v>
      </c>
      <c r="H26" s="9" t="s">
        <v>10</v>
      </c>
    </row>
    <row r="27" spans="2:8" ht="12.75">
      <c r="B27" s="8"/>
      <c r="C27" s="9"/>
      <c r="D27" s="10"/>
      <c r="E27" s="9">
        <v>5</v>
      </c>
      <c r="F27">
        <v>2667</v>
      </c>
      <c r="G27" t="s">
        <v>38</v>
      </c>
      <c r="H27" s="9" t="s">
        <v>10</v>
      </c>
    </row>
    <row r="28" spans="2:8" ht="12.75" customHeight="1">
      <c r="B28" s="8"/>
      <c r="C28" s="9"/>
      <c r="D28" s="10"/>
      <c r="E28" s="9">
        <v>6</v>
      </c>
      <c r="F28">
        <v>1324</v>
      </c>
      <c r="G28" t="s">
        <v>39</v>
      </c>
      <c r="H28" s="9" t="s">
        <v>10</v>
      </c>
    </row>
    <row r="29" spans="2:8" ht="12.75">
      <c r="B29" s="8"/>
      <c r="C29" s="9">
        <v>6</v>
      </c>
      <c r="D29" s="10" t="s">
        <v>40</v>
      </c>
      <c r="E29" s="9">
        <v>1</v>
      </c>
      <c r="F29">
        <v>2939</v>
      </c>
      <c r="G29" t="s">
        <v>41</v>
      </c>
      <c r="H29" s="9" t="s">
        <v>10</v>
      </c>
    </row>
    <row r="30" spans="2:8" ht="12.75">
      <c r="B30" s="8"/>
      <c r="C30" s="9"/>
      <c r="D30" s="10"/>
      <c r="E30" s="9">
        <v>2</v>
      </c>
      <c r="F30">
        <v>3222</v>
      </c>
      <c r="G30" t="s">
        <v>42</v>
      </c>
      <c r="H30" s="9" t="s">
        <v>10</v>
      </c>
    </row>
    <row r="31" spans="2:8" ht="12.75">
      <c r="B31" s="8"/>
      <c r="C31" s="9"/>
      <c r="D31" s="10"/>
      <c r="E31" s="9">
        <v>3</v>
      </c>
      <c r="F31">
        <v>2793</v>
      </c>
      <c r="G31" t="s">
        <v>43</v>
      </c>
      <c r="H31" s="9" t="s">
        <v>10</v>
      </c>
    </row>
    <row r="32" spans="2:8" ht="12.75">
      <c r="B32" s="8"/>
      <c r="C32" s="9"/>
      <c r="D32" s="10"/>
      <c r="E32" s="9">
        <v>4</v>
      </c>
      <c r="F32">
        <v>2527</v>
      </c>
      <c r="G32" t="s">
        <v>44</v>
      </c>
      <c r="H32" s="9" t="s">
        <v>10</v>
      </c>
    </row>
    <row r="33" spans="2:8" ht="12.75">
      <c r="B33" s="8"/>
      <c r="C33" s="9"/>
      <c r="D33" s="10"/>
      <c r="E33" s="9">
        <v>5</v>
      </c>
      <c r="F33">
        <v>2934</v>
      </c>
      <c r="G33" t="s">
        <v>45</v>
      </c>
      <c r="H33" s="9" t="s">
        <v>10</v>
      </c>
    </row>
    <row r="34" spans="2:8" ht="12.75">
      <c r="B34" s="8"/>
      <c r="C34" s="9"/>
      <c r="D34" s="10"/>
      <c r="E34" s="9">
        <v>6</v>
      </c>
      <c r="F34">
        <v>3410</v>
      </c>
      <c r="G34" t="s">
        <v>46</v>
      </c>
      <c r="H34" s="9" t="s">
        <v>10</v>
      </c>
    </row>
    <row r="35" spans="2:8" ht="12.75">
      <c r="B35" s="8"/>
      <c r="C35" s="9">
        <v>7</v>
      </c>
      <c r="D35" s="10" t="s">
        <v>47</v>
      </c>
      <c r="E35" s="9">
        <v>1</v>
      </c>
      <c r="F35">
        <v>3082</v>
      </c>
      <c r="G35" t="s">
        <v>48</v>
      </c>
      <c r="H35" s="9" t="s">
        <v>10</v>
      </c>
    </row>
    <row r="36" spans="2:8" ht="12.75">
      <c r="B36" s="8"/>
      <c r="C36" s="9"/>
      <c r="D36" s="10"/>
      <c r="E36" s="9">
        <v>2</v>
      </c>
      <c r="F36">
        <v>2637</v>
      </c>
      <c r="G36" t="s">
        <v>49</v>
      </c>
      <c r="H36" s="9" t="s">
        <v>10</v>
      </c>
    </row>
    <row r="37" spans="2:8" ht="12.75" customHeight="1">
      <c r="B37" s="8"/>
      <c r="C37" s="9"/>
      <c r="D37" s="10"/>
      <c r="E37" s="9">
        <v>3</v>
      </c>
      <c r="F37">
        <v>2646</v>
      </c>
      <c r="G37" t="s">
        <v>50</v>
      </c>
      <c r="H37" s="9" t="s">
        <v>10</v>
      </c>
    </row>
    <row r="38" spans="2:8" ht="12.75" customHeight="1">
      <c r="B38" s="8"/>
      <c r="C38" s="9"/>
      <c r="D38" s="10"/>
      <c r="E38" s="9">
        <v>4</v>
      </c>
      <c r="F38">
        <v>3032</v>
      </c>
      <c r="G38" t="s">
        <v>51</v>
      </c>
      <c r="H38" s="9" t="s">
        <v>10</v>
      </c>
    </row>
    <row r="39" spans="2:8" ht="12.75" customHeight="1">
      <c r="B39" s="8"/>
      <c r="C39" s="9"/>
      <c r="D39" s="10"/>
      <c r="E39" s="9">
        <v>5</v>
      </c>
      <c r="F39">
        <v>3320</v>
      </c>
      <c r="G39" t="s">
        <v>52</v>
      </c>
      <c r="H39" s="9" t="s">
        <v>10</v>
      </c>
    </row>
    <row r="40" spans="2:8" ht="12.75">
      <c r="B40" s="8"/>
      <c r="C40" s="9"/>
      <c r="D40" s="10"/>
      <c r="E40" s="9">
        <v>6</v>
      </c>
      <c r="F40">
        <v>1140</v>
      </c>
      <c r="G40" t="s">
        <v>53</v>
      </c>
      <c r="H40" s="9" t="s">
        <v>10</v>
      </c>
    </row>
    <row r="41" spans="2:8" ht="12.75">
      <c r="B41" s="8"/>
      <c r="C41" s="9">
        <v>8</v>
      </c>
      <c r="D41" s="10" t="s">
        <v>54</v>
      </c>
      <c r="E41" s="9">
        <v>1</v>
      </c>
      <c r="F41">
        <v>2316</v>
      </c>
      <c r="G41" t="s">
        <v>55</v>
      </c>
      <c r="H41" s="9" t="s">
        <v>10</v>
      </c>
    </row>
    <row r="42" spans="2:8" ht="12.75" customHeight="1">
      <c r="B42" s="8"/>
      <c r="C42" s="9"/>
      <c r="D42" s="10"/>
      <c r="E42" s="9">
        <v>2</v>
      </c>
      <c r="F42">
        <v>3261</v>
      </c>
      <c r="G42" t="s">
        <v>56</v>
      </c>
      <c r="H42" s="9" t="s">
        <v>10</v>
      </c>
    </row>
    <row r="43" spans="2:8" ht="12.75">
      <c r="B43" s="8"/>
      <c r="C43" s="9"/>
      <c r="D43" s="10"/>
      <c r="E43" s="9">
        <v>3</v>
      </c>
      <c r="F43">
        <v>3287</v>
      </c>
      <c r="G43" t="s">
        <v>57</v>
      </c>
      <c r="H43" s="9" t="s">
        <v>10</v>
      </c>
    </row>
    <row r="44" spans="2:8" ht="12.75">
      <c r="B44" s="8"/>
      <c r="C44" s="9"/>
      <c r="D44" s="10"/>
      <c r="E44" s="9">
        <v>4</v>
      </c>
      <c r="F44">
        <v>3598</v>
      </c>
      <c r="G44" t="s">
        <v>58</v>
      </c>
      <c r="H44" s="9" t="s">
        <v>10</v>
      </c>
    </row>
    <row r="45" spans="2:8" ht="12.75">
      <c r="B45" s="8"/>
      <c r="C45" s="9">
        <v>9</v>
      </c>
      <c r="D45" s="10" t="s">
        <v>59</v>
      </c>
      <c r="E45" s="9">
        <v>1</v>
      </c>
      <c r="F45">
        <v>3235</v>
      </c>
      <c r="G45" t="s">
        <v>60</v>
      </c>
      <c r="H45" s="9" t="s">
        <v>10</v>
      </c>
    </row>
    <row r="46" spans="2:8" ht="12.75">
      <c r="B46" s="8"/>
      <c r="C46" s="9"/>
      <c r="D46" s="10"/>
      <c r="E46" s="9">
        <v>2</v>
      </c>
      <c r="F46">
        <v>2280</v>
      </c>
      <c r="G46" t="s">
        <v>61</v>
      </c>
      <c r="H46" s="9" t="s">
        <v>10</v>
      </c>
    </row>
    <row r="47" spans="2:8" ht="12.75">
      <c r="B47" s="8"/>
      <c r="C47" s="9"/>
      <c r="D47" s="10"/>
      <c r="E47" s="9">
        <v>3</v>
      </c>
      <c r="F47">
        <v>3467</v>
      </c>
      <c r="G47" t="s">
        <v>62</v>
      </c>
      <c r="H47" s="9" t="s">
        <v>10</v>
      </c>
    </row>
    <row r="48" spans="2:8" ht="12.75">
      <c r="B48" s="8"/>
      <c r="C48" s="9"/>
      <c r="D48" s="10"/>
      <c r="E48" s="9">
        <v>4</v>
      </c>
      <c r="F48">
        <v>90</v>
      </c>
      <c r="G48" t="s">
        <v>63</v>
      </c>
      <c r="H48" s="9" t="s">
        <v>10</v>
      </c>
    </row>
    <row r="49" spans="2:8" ht="12.75">
      <c r="B49" s="8"/>
      <c r="C49" s="9"/>
      <c r="D49" s="10"/>
      <c r="E49" s="9">
        <v>5</v>
      </c>
      <c r="F49">
        <v>3057</v>
      </c>
      <c r="G49" t="s">
        <v>64</v>
      </c>
      <c r="H49" s="9" t="s">
        <v>10</v>
      </c>
    </row>
    <row r="50" spans="2:8" ht="12.75" customHeight="1">
      <c r="B50" s="8"/>
      <c r="C50" s="9"/>
      <c r="D50" s="10"/>
      <c r="E50" s="9">
        <v>6</v>
      </c>
      <c r="F50">
        <v>3054</v>
      </c>
      <c r="G50" t="s">
        <v>65</v>
      </c>
      <c r="H50" s="9" t="s">
        <v>10</v>
      </c>
    </row>
    <row r="51" spans="2:8" ht="12.75">
      <c r="B51" s="8"/>
      <c r="C51" s="9">
        <v>10</v>
      </c>
      <c r="D51" s="10" t="s">
        <v>66</v>
      </c>
      <c r="E51" s="9">
        <v>1</v>
      </c>
      <c r="F51">
        <v>2263</v>
      </c>
      <c r="G51" t="s">
        <v>67</v>
      </c>
      <c r="H51" s="9" t="s">
        <v>10</v>
      </c>
    </row>
    <row r="52" spans="2:8" ht="12.75">
      <c r="B52" s="8"/>
      <c r="C52" s="9"/>
      <c r="D52" s="10"/>
      <c r="E52" s="9">
        <v>2</v>
      </c>
      <c r="F52">
        <v>2534</v>
      </c>
      <c r="G52" t="s">
        <v>68</v>
      </c>
      <c r="H52" s="9" t="s">
        <v>10</v>
      </c>
    </row>
    <row r="53" spans="2:8" ht="12.75">
      <c r="B53" s="8"/>
      <c r="C53" s="9"/>
      <c r="D53" s="10"/>
      <c r="E53" s="9">
        <v>3</v>
      </c>
      <c r="F53">
        <v>2539</v>
      </c>
      <c r="G53" t="s">
        <v>69</v>
      </c>
      <c r="H53" s="9" t="s">
        <v>10</v>
      </c>
    </row>
    <row r="54" spans="2:8" ht="12.75">
      <c r="B54" s="8"/>
      <c r="C54" s="9"/>
      <c r="D54" s="10"/>
      <c r="E54" s="9">
        <v>4</v>
      </c>
      <c r="F54">
        <v>2262</v>
      </c>
      <c r="G54" t="s">
        <v>70</v>
      </c>
      <c r="H54" s="9" t="s">
        <v>10</v>
      </c>
    </row>
    <row r="55" spans="2:8" ht="12.75">
      <c r="B55" s="8"/>
      <c r="C55" s="9"/>
      <c r="D55" s="10"/>
      <c r="E55" s="9">
        <v>5</v>
      </c>
      <c r="F55" t="s">
        <v>71</v>
      </c>
      <c r="G55" t="s">
        <v>72</v>
      </c>
      <c r="H55" s="9" t="s">
        <v>10</v>
      </c>
    </row>
    <row r="56" spans="2:8" ht="12.75">
      <c r="B56" s="8"/>
      <c r="C56" s="9"/>
      <c r="D56" s="10"/>
      <c r="E56" s="9">
        <v>6</v>
      </c>
      <c r="F56">
        <v>2258</v>
      </c>
      <c r="G56" t="s">
        <v>73</v>
      </c>
      <c r="H56" s="9" t="s">
        <v>10</v>
      </c>
    </row>
    <row r="57" spans="2:8" ht="12.75">
      <c r="B57" s="8"/>
      <c r="C57" s="9">
        <v>11</v>
      </c>
      <c r="D57" s="10" t="s">
        <v>74</v>
      </c>
      <c r="E57" s="9">
        <v>1</v>
      </c>
      <c r="F57">
        <v>2373</v>
      </c>
      <c r="G57" t="s">
        <v>75</v>
      </c>
      <c r="H57" s="9" t="s">
        <v>10</v>
      </c>
    </row>
    <row r="58" spans="2:8" ht="12.75">
      <c r="B58" s="8"/>
      <c r="C58" s="9"/>
      <c r="D58" s="10"/>
      <c r="E58" s="9">
        <v>2</v>
      </c>
      <c r="F58">
        <v>2492</v>
      </c>
      <c r="G58" t="s">
        <v>76</v>
      </c>
      <c r="H58" s="9" t="s">
        <v>10</v>
      </c>
    </row>
    <row r="59" spans="2:8" ht="12.75">
      <c r="B59" s="8"/>
      <c r="C59" s="9"/>
      <c r="D59" s="10"/>
      <c r="E59" s="9">
        <v>3</v>
      </c>
      <c r="F59">
        <v>1863</v>
      </c>
      <c r="G59" t="s">
        <v>77</v>
      </c>
      <c r="H59" s="9" t="s">
        <v>10</v>
      </c>
    </row>
    <row r="60" spans="2:8" ht="12.75">
      <c r="B60" s="8"/>
      <c r="C60" s="9"/>
      <c r="D60" s="10"/>
      <c r="E60" s="9">
        <v>4</v>
      </c>
      <c r="F60">
        <v>2588</v>
      </c>
      <c r="G60" t="s">
        <v>78</v>
      </c>
      <c r="H60" s="9" t="s">
        <v>10</v>
      </c>
    </row>
    <row r="61" spans="2:8" ht="12.75" customHeight="1">
      <c r="B61" s="8"/>
      <c r="C61" s="9"/>
      <c r="D61" s="10"/>
      <c r="E61" s="9">
        <v>5</v>
      </c>
      <c r="F61">
        <v>95</v>
      </c>
      <c r="G61" t="s">
        <v>79</v>
      </c>
      <c r="H61" s="9" t="s">
        <v>10</v>
      </c>
    </row>
    <row r="62" spans="2:8" ht="12.75">
      <c r="B62" s="8"/>
      <c r="C62" s="9"/>
      <c r="D62" s="10"/>
      <c r="E62" s="9">
        <v>6</v>
      </c>
      <c r="F62">
        <v>3409</v>
      </c>
      <c r="G62" t="s">
        <v>80</v>
      </c>
      <c r="H62" s="9" t="s">
        <v>10</v>
      </c>
    </row>
    <row r="63" spans="2:8" ht="12.75">
      <c r="B63" s="8"/>
      <c r="C63" s="9">
        <v>12</v>
      </c>
      <c r="D63" s="10" t="s">
        <v>81</v>
      </c>
      <c r="E63" s="9">
        <v>1</v>
      </c>
      <c r="F63">
        <v>753</v>
      </c>
      <c r="G63" t="s">
        <v>82</v>
      </c>
      <c r="H63" s="9" t="s">
        <v>10</v>
      </c>
    </row>
    <row r="64" spans="2:8" ht="12.75">
      <c r="B64" s="8"/>
      <c r="C64" s="9"/>
      <c r="D64" s="10"/>
      <c r="E64" s="9">
        <v>2</v>
      </c>
      <c r="F64">
        <v>3643</v>
      </c>
      <c r="G64" t="s">
        <v>83</v>
      </c>
      <c r="H64" s="9" t="s">
        <v>10</v>
      </c>
    </row>
    <row r="65" spans="2:8" ht="12.75">
      <c r="B65" s="8"/>
      <c r="C65" s="9"/>
      <c r="D65" s="10"/>
      <c r="E65" s="9">
        <v>3</v>
      </c>
      <c r="F65">
        <v>1086</v>
      </c>
      <c r="G65" t="s">
        <v>84</v>
      </c>
      <c r="H65" s="9" t="s">
        <v>10</v>
      </c>
    </row>
    <row r="66" spans="2:8" ht="12.75">
      <c r="B66" s="8"/>
      <c r="C66" s="9"/>
      <c r="D66" s="10"/>
      <c r="E66" s="9">
        <v>4</v>
      </c>
      <c r="F66">
        <v>1080</v>
      </c>
      <c r="G66" t="s">
        <v>85</v>
      </c>
      <c r="H66" s="9" t="s">
        <v>10</v>
      </c>
    </row>
    <row r="67" spans="2:8" ht="12.75">
      <c r="B67" s="8"/>
      <c r="C67" s="9"/>
      <c r="D67" s="10"/>
      <c r="E67" s="9">
        <v>5</v>
      </c>
      <c r="F67">
        <v>2327</v>
      </c>
      <c r="G67" t="s">
        <v>86</v>
      </c>
      <c r="H67" s="9" t="s">
        <v>10</v>
      </c>
    </row>
    <row r="68" spans="2:8" ht="12.75">
      <c r="B68" s="8"/>
      <c r="C68" s="9"/>
      <c r="D68" s="10"/>
      <c r="E68" s="9">
        <v>6</v>
      </c>
      <c r="F68">
        <v>2319</v>
      </c>
      <c r="G68" t="s">
        <v>87</v>
      </c>
      <c r="H68" s="9" t="s">
        <v>10</v>
      </c>
    </row>
    <row r="69" spans="2:8" ht="12.75">
      <c r="B69" s="8"/>
      <c r="C69" s="9">
        <v>13</v>
      </c>
      <c r="D69" s="10" t="s">
        <v>88</v>
      </c>
      <c r="E69" s="9">
        <v>1</v>
      </c>
      <c r="F69">
        <v>1837</v>
      </c>
      <c r="G69" t="s">
        <v>89</v>
      </c>
      <c r="H69" s="9" t="s">
        <v>10</v>
      </c>
    </row>
    <row r="70" spans="2:8" ht="12.75">
      <c r="B70" s="8"/>
      <c r="C70" s="9"/>
      <c r="D70" s="10"/>
      <c r="E70" s="9">
        <v>2</v>
      </c>
      <c r="F70">
        <v>1838</v>
      </c>
      <c r="G70" t="s">
        <v>90</v>
      </c>
      <c r="H70" s="9" t="s">
        <v>10</v>
      </c>
    </row>
    <row r="71" spans="2:8" ht="12.75" customHeight="1">
      <c r="B71" s="8"/>
      <c r="C71" s="9"/>
      <c r="D71" s="10"/>
      <c r="E71" s="9">
        <v>3</v>
      </c>
      <c r="F71">
        <v>3105</v>
      </c>
      <c r="G71" t="s">
        <v>91</v>
      </c>
      <c r="H71" s="9" t="s">
        <v>10</v>
      </c>
    </row>
    <row r="72" spans="2:8" ht="12.75" customHeight="1">
      <c r="B72" s="8"/>
      <c r="C72" s="9"/>
      <c r="D72" s="10"/>
      <c r="E72" s="9">
        <v>4</v>
      </c>
      <c r="F72">
        <v>3567</v>
      </c>
      <c r="G72" t="s">
        <v>92</v>
      </c>
      <c r="H72" s="9" t="s">
        <v>10</v>
      </c>
    </row>
    <row r="73" spans="2:8" ht="12.75">
      <c r="B73" s="8"/>
      <c r="C73" s="9">
        <v>14</v>
      </c>
      <c r="D73" s="10" t="s">
        <v>93</v>
      </c>
      <c r="E73" s="9">
        <v>1</v>
      </c>
      <c r="F73">
        <v>345</v>
      </c>
      <c r="G73" t="s">
        <v>94</v>
      </c>
      <c r="H73" s="9" t="s">
        <v>10</v>
      </c>
    </row>
    <row r="74" spans="2:8" ht="12.75">
      <c r="B74" s="8"/>
      <c r="C74" s="9"/>
      <c r="D74" s="10"/>
      <c r="E74" s="9">
        <v>2</v>
      </c>
      <c r="F74">
        <v>2794</v>
      </c>
      <c r="G74" t="s">
        <v>95</v>
      </c>
      <c r="H74" s="9" t="s">
        <v>10</v>
      </c>
    </row>
    <row r="75" spans="2:8" ht="12.75">
      <c r="B75" s="8"/>
      <c r="C75" s="9"/>
      <c r="D75" s="10"/>
      <c r="E75" s="9">
        <v>3</v>
      </c>
      <c r="F75">
        <v>3071</v>
      </c>
      <c r="G75" t="s">
        <v>96</v>
      </c>
      <c r="H75" s="9" t="s">
        <v>10</v>
      </c>
    </row>
    <row r="76" spans="2:8" ht="12.75">
      <c r="B76" s="8"/>
      <c r="C76" s="9"/>
      <c r="D76" s="10"/>
      <c r="E76" s="9">
        <v>4</v>
      </c>
      <c r="F76" t="s">
        <v>97</v>
      </c>
      <c r="G76" t="s">
        <v>98</v>
      </c>
      <c r="H76" s="9" t="s">
        <v>10</v>
      </c>
    </row>
    <row r="77" spans="2:8" ht="12.75">
      <c r="B77" s="8"/>
      <c r="C77" s="9"/>
      <c r="D77" s="10"/>
      <c r="E77" s="9">
        <v>5</v>
      </c>
      <c r="F77">
        <v>3603</v>
      </c>
      <c r="G77" t="s">
        <v>99</v>
      </c>
      <c r="H77" s="9" t="s">
        <v>10</v>
      </c>
    </row>
    <row r="78" spans="2:8" ht="12.75">
      <c r="B78" s="8"/>
      <c r="C78" s="9"/>
      <c r="D78" s="10"/>
      <c r="E78" s="9">
        <v>6</v>
      </c>
      <c r="F78">
        <v>3353</v>
      </c>
      <c r="G78" t="s">
        <v>100</v>
      </c>
      <c r="H78" s="9" t="s">
        <v>10</v>
      </c>
    </row>
    <row r="79" spans="2:8" ht="12.75" customHeight="1">
      <c r="B79" s="8"/>
      <c r="C79" s="9">
        <v>15</v>
      </c>
      <c r="D79" s="10" t="s">
        <v>101</v>
      </c>
      <c r="E79" s="9">
        <v>1</v>
      </c>
      <c r="F79">
        <v>2621</v>
      </c>
      <c r="G79" t="s">
        <v>102</v>
      </c>
      <c r="H79" s="9" t="s">
        <v>10</v>
      </c>
    </row>
    <row r="80" spans="2:8" ht="12.75">
      <c r="B80" s="8"/>
      <c r="C80" s="9"/>
      <c r="D80" s="10"/>
      <c r="E80" s="9">
        <v>2</v>
      </c>
      <c r="F80">
        <v>2309</v>
      </c>
      <c r="G80" t="s">
        <v>103</v>
      </c>
      <c r="H80" s="9" t="s">
        <v>10</v>
      </c>
    </row>
    <row r="81" spans="2:8" ht="12.75">
      <c r="B81" s="8"/>
      <c r="C81" s="9"/>
      <c r="D81" s="10"/>
      <c r="E81" s="9">
        <v>3</v>
      </c>
      <c r="F81">
        <v>1143</v>
      </c>
      <c r="G81" t="s">
        <v>104</v>
      </c>
      <c r="H81" s="9" t="s">
        <v>10</v>
      </c>
    </row>
    <row r="82" spans="2:8" ht="12.75">
      <c r="B82" s="8"/>
      <c r="C82" s="9"/>
      <c r="D82" s="10"/>
      <c r="E82" s="9">
        <v>4</v>
      </c>
      <c r="F82">
        <v>2334</v>
      </c>
      <c r="G82" t="s">
        <v>105</v>
      </c>
      <c r="H82" s="9" t="s">
        <v>10</v>
      </c>
    </row>
    <row r="83" spans="2:8" ht="12.75">
      <c r="B83" s="8"/>
      <c r="C83" s="9"/>
      <c r="D83" s="10"/>
      <c r="E83" s="9">
        <v>5</v>
      </c>
      <c r="F83">
        <v>2782</v>
      </c>
      <c r="G83" t="s">
        <v>106</v>
      </c>
      <c r="H83" s="9" t="s">
        <v>10</v>
      </c>
    </row>
    <row r="84" spans="2:8" ht="12.75">
      <c r="B84" s="8"/>
      <c r="C84" s="9">
        <v>16</v>
      </c>
      <c r="D84" s="10" t="s">
        <v>107</v>
      </c>
      <c r="E84" s="9">
        <v>1</v>
      </c>
      <c r="F84">
        <v>3217</v>
      </c>
      <c r="G84" t="s">
        <v>108</v>
      </c>
      <c r="H84" s="9" t="s">
        <v>10</v>
      </c>
    </row>
    <row r="85" spans="2:8" ht="12.75">
      <c r="B85" s="8"/>
      <c r="C85" s="9"/>
      <c r="D85" s="10"/>
      <c r="E85" s="9">
        <v>2</v>
      </c>
      <c r="F85">
        <v>2356</v>
      </c>
      <c r="G85" t="s">
        <v>109</v>
      </c>
      <c r="H85" s="9" t="s">
        <v>10</v>
      </c>
    </row>
    <row r="86" spans="2:8" ht="12.75">
      <c r="B86" s="8"/>
      <c r="C86" s="9"/>
      <c r="D86" s="10"/>
      <c r="E86" s="9">
        <v>3</v>
      </c>
      <c r="F86">
        <v>2881</v>
      </c>
      <c r="G86" t="s">
        <v>110</v>
      </c>
      <c r="H86" s="9" t="s">
        <v>10</v>
      </c>
    </row>
    <row r="87" spans="2:8" ht="12.75">
      <c r="B87" s="8"/>
      <c r="C87" s="9"/>
      <c r="D87" s="10"/>
      <c r="E87" s="9">
        <v>4</v>
      </c>
      <c r="F87">
        <v>3218</v>
      </c>
      <c r="G87" t="s">
        <v>111</v>
      </c>
      <c r="H87" s="9" t="s">
        <v>10</v>
      </c>
    </row>
    <row r="88" spans="2:8" ht="12.75">
      <c r="B88" s="8"/>
      <c r="C88" s="9">
        <v>17</v>
      </c>
      <c r="D88" s="10" t="s">
        <v>112</v>
      </c>
      <c r="E88" s="9">
        <v>1</v>
      </c>
      <c r="F88">
        <v>2355</v>
      </c>
      <c r="G88" t="s">
        <v>113</v>
      </c>
      <c r="H88" s="9" t="s">
        <v>10</v>
      </c>
    </row>
    <row r="89" spans="2:8" ht="12.75">
      <c r="B89" s="8"/>
      <c r="C89" s="9"/>
      <c r="D89" s="10"/>
      <c r="E89" s="9">
        <v>2</v>
      </c>
      <c r="F89">
        <v>2357</v>
      </c>
      <c r="G89" t="s">
        <v>114</v>
      </c>
      <c r="H89" s="9" t="s">
        <v>10</v>
      </c>
    </row>
    <row r="90" spans="2:8" ht="12.75">
      <c r="B90" s="8"/>
      <c r="C90" s="9"/>
      <c r="D90" s="10"/>
      <c r="E90" s="9">
        <v>3</v>
      </c>
      <c r="F90">
        <v>3435</v>
      </c>
      <c r="G90" t="s">
        <v>115</v>
      </c>
      <c r="H90" s="9" t="s">
        <v>10</v>
      </c>
    </row>
    <row r="91" spans="2:8" ht="12.75">
      <c r="B91" s="8"/>
      <c r="C91" s="9"/>
      <c r="D91" s="10"/>
      <c r="E91" s="9">
        <v>4</v>
      </c>
      <c r="F91">
        <v>2529</v>
      </c>
      <c r="G91" t="s">
        <v>116</v>
      </c>
      <c r="H91" s="9" t="s">
        <v>10</v>
      </c>
    </row>
    <row r="92" spans="2:8" ht="12.75" customHeight="1">
      <c r="B92" s="8"/>
      <c r="C92" s="9"/>
      <c r="D92" s="10"/>
      <c r="E92" s="9">
        <v>5</v>
      </c>
      <c r="F92" t="s">
        <v>117</v>
      </c>
      <c r="G92" t="s">
        <v>118</v>
      </c>
      <c r="H92" s="9" t="s">
        <v>10</v>
      </c>
    </row>
    <row r="93" spans="2:8" ht="12.75">
      <c r="B93" s="8"/>
      <c r="C93" s="9"/>
      <c r="D93" s="10"/>
      <c r="E93" s="9">
        <v>6</v>
      </c>
      <c r="F93" t="s">
        <v>119</v>
      </c>
      <c r="G93" t="s">
        <v>120</v>
      </c>
      <c r="H93" s="9" t="s">
        <v>10</v>
      </c>
    </row>
    <row r="94" spans="2:8" ht="12.75">
      <c r="B94" s="8"/>
      <c r="C94" s="9">
        <v>18</v>
      </c>
      <c r="D94" s="10" t="s">
        <v>121</v>
      </c>
      <c r="E94" s="9">
        <v>1</v>
      </c>
      <c r="F94">
        <v>3379</v>
      </c>
      <c r="G94" t="s">
        <v>122</v>
      </c>
      <c r="H94" s="9" t="s">
        <v>10</v>
      </c>
    </row>
    <row r="95" spans="2:8" ht="12.75">
      <c r="B95" s="8"/>
      <c r="C95" s="9"/>
      <c r="D95" s="10"/>
      <c r="E95" s="9">
        <v>2</v>
      </c>
      <c r="F95">
        <v>3392</v>
      </c>
      <c r="G95" t="s">
        <v>123</v>
      </c>
      <c r="H95" s="9" t="s">
        <v>10</v>
      </c>
    </row>
    <row r="96" spans="2:8" ht="12.75" customHeight="1">
      <c r="B96" s="8"/>
      <c r="C96" s="9"/>
      <c r="D96" s="10"/>
      <c r="E96" s="9">
        <v>3</v>
      </c>
      <c r="F96">
        <v>3393</v>
      </c>
      <c r="G96" t="s">
        <v>124</v>
      </c>
      <c r="H96" s="9" t="s">
        <v>10</v>
      </c>
    </row>
    <row r="97" spans="2:8" ht="12.75">
      <c r="B97" s="8"/>
      <c r="C97" s="9"/>
      <c r="D97" s="10"/>
      <c r="E97" s="9">
        <v>4</v>
      </c>
      <c r="F97">
        <v>3557</v>
      </c>
      <c r="G97" t="s">
        <v>125</v>
      </c>
      <c r="H97" s="9" t="s">
        <v>10</v>
      </c>
    </row>
    <row r="98" spans="2:8" ht="12.75">
      <c r="B98" s="8"/>
      <c r="C98" s="9"/>
      <c r="D98" s="10"/>
      <c r="E98" s="9">
        <v>5</v>
      </c>
      <c r="F98">
        <v>3380</v>
      </c>
      <c r="G98" t="s">
        <v>126</v>
      </c>
      <c r="H98" s="9" t="s">
        <v>10</v>
      </c>
    </row>
    <row r="99" spans="2:8" ht="12.75">
      <c r="B99" s="8"/>
      <c r="C99" s="9"/>
      <c r="D99" s="10"/>
      <c r="E99" s="9">
        <v>6</v>
      </c>
      <c r="F99">
        <v>3428</v>
      </c>
      <c r="G99" t="s">
        <v>127</v>
      </c>
      <c r="H99" s="9" t="s">
        <v>10</v>
      </c>
    </row>
    <row r="100" spans="2:8" ht="12.75">
      <c r="B100" s="8"/>
      <c r="C100" s="9">
        <v>19</v>
      </c>
      <c r="D100" s="10" t="s">
        <v>128</v>
      </c>
      <c r="E100" s="9">
        <v>1</v>
      </c>
      <c r="F100">
        <v>3366</v>
      </c>
      <c r="G100" t="s">
        <v>129</v>
      </c>
      <c r="H100" s="9" t="s">
        <v>10</v>
      </c>
    </row>
    <row r="101" spans="2:8" ht="12.75">
      <c r="B101" s="8"/>
      <c r="C101" s="9"/>
      <c r="D101" s="10"/>
      <c r="E101" s="9">
        <v>2</v>
      </c>
      <c r="F101">
        <v>3365</v>
      </c>
      <c r="G101" t="s">
        <v>130</v>
      </c>
      <c r="H101" s="9" t="s">
        <v>10</v>
      </c>
    </row>
    <row r="102" spans="2:8" ht="12.75">
      <c r="B102" s="8"/>
      <c r="C102" s="9"/>
      <c r="D102" s="10"/>
      <c r="E102" s="9">
        <v>3</v>
      </c>
      <c r="F102">
        <v>3367</v>
      </c>
      <c r="G102" t="s">
        <v>131</v>
      </c>
      <c r="H102" s="9" t="s">
        <v>10</v>
      </c>
    </row>
    <row r="103" spans="2:8" ht="12.75">
      <c r="B103" s="8"/>
      <c r="C103" s="9"/>
      <c r="D103" s="10"/>
      <c r="E103" s="9">
        <v>4</v>
      </c>
      <c r="F103">
        <v>3052</v>
      </c>
      <c r="G103" t="s">
        <v>132</v>
      </c>
      <c r="H103" s="9" t="s">
        <v>10</v>
      </c>
    </row>
    <row r="104" spans="2:8" ht="12.75">
      <c r="B104" s="8"/>
      <c r="C104" s="9"/>
      <c r="D104" s="10"/>
      <c r="E104" s="9">
        <v>5</v>
      </c>
      <c r="F104">
        <v>3373</v>
      </c>
      <c r="G104" t="s">
        <v>133</v>
      </c>
      <c r="H104" s="9" t="s">
        <v>10</v>
      </c>
    </row>
    <row r="105" spans="2:8" ht="12.75">
      <c r="B105" s="8"/>
      <c r="C105" s="9">
        <v>20</v>
      </c>
      <c r="D105" s="10" t="s">
        <v>134</v>
      </c>
      <c r="E105" s="9">
        <v>1</v>
      </c>
      <c r="F105">
        <v>4</v>
      </c>
      <c r="G105" t="s">
        <v>135</v>
      </c>
      <c r="H105" s="9" t="s">
        <v>10</v>
      </c>
    </row>
    <row r="106" spans="2:8" ht="12.75">
      <c r="B106" s="8"/>
      <c r="C106" s="9"/>
      <c r="D106" s="10"/>
      <c r="E106" s="9">
        <v>2</v>
      </c>
      <c r="F106">
        <v>2268</v>
      </c>
      <c r="G106" t="s">
        <v>136</v>
      </c>
      <c r="H106" s="9" t="s">
        <v>10</v>
      </c>
    </row>
    <row r="107" spans="2:8" ht="12.75">
      <c r="B107" s="8"/>
      <c r="C107" s="9"/>
      <c r="D107" s="10"/>
      <c r="E107" s="9">
        <v>3</v>
      </c>
      <c r="F107">
        <v>1125</v>
      </c>
      <c r="G107" t="s">
        <v>137</v>
      </c>
      <c r="H107" s="9" t="s">
        <v>10</v>
      </c>
    </row>
    <row r="108" spans="2:8" ht="12.75" customHeight="1">
      <c r="B108" s="8"/>
      <c r="C108" s="9"/>
      <c r="D108" s="10"/>
      <c r="E108" s="9">
        <v>4</v>
      </c>
      <c r="F108">
        <v>5</v>
      </c>
      <c r="G108" t="s">
        <v>138</v>
      </c>
      <c r="H108" s="9" t="s">
        <v>10</v>
      </c>
    </row>
    <row r="109" spans="2:8" ht="12.75">
      <c r="B109" s="8"/>
      <c r="C109" s="9"/>
      <c r="D109" s="10"/>
      <c r="E109" s="9">
        <v>5</v>
      </c>
      <c r="F109">
        <v>71</v>
      </c>
      <c r="G109" t="s">
        <v>139</v>
      </c>
      <c r="H109" s="9" t="s">
        <v>10</v>
      </c>
    </row>
    <row r="110" spans="2:8" ht="12.75">
      <c r="B110" s="8"/>
      <c r="C110" s="9"/>
      <c r="D110" s="10"/>
      <c r="E110" s="9">
        <v>6</v>
      </c>
      <c r="F110">
        <v>1126</v>
      </c>
      <c r="G110" t="s">
        <v>140</v>
      </c>
      <c r="H110" s="9" t="s">
        <v>10</v>
      </c>
    </row>
  </sheetData>
  <sheetProtection selectLockedCells="1" selectUnlockedCells="1"/>
  <autoFilter ref="B2:H110"/>
  <mergeCells count="41">
    <mergeCell ref="B3:B110"/>
    <mergeCell ref="C3:C8"/>
    <mergeCell ref="D3:D8"/>
    <mergeCell ref="C9:C13"/>
    <mergeCell ref="D9:D13"/>
    <mergeCell ref="C14:C18"/>
    <mergeCell ref="D14:D18"/>
    <mergeCell ref="C19:C22"/>
    <mergeCell ref="D19:D22"/>
    <mergeCell ref="C23:C28"/>
    <mergeCell ref="D23:D28"/>
    <mergeCell ref="C29:C34"/>
    <mergeCell ref="D29:D34"/>
    <mergeCell ref="C35:C40"/>
    <mergeCell ref="D35:D40"/>
    <mergeCell ref="C41:C44"/>
    <mergeCell ref="D41:D44"/>
    <mergeCell ref="C45:C50"/>
    <mergeCell ref="D45:D50"/>
    <mergeCell ref="C51:C56"/>
    <mergeCell ref="D51:D56"/>
    <mergeCell ref="C57:C62"/>
    <mergeCell ref="D57:D62"/>
    <mergeCell ref="C63:C68"/>
    <mergeCell ref="D63:D68"/>
    <mergeCell ref="C69:C72"/>
    <mergeCell ref="D69:D72"/>
    <mergeCell ref="C73:C78"/>
    <mergeCell ref="D73:D78"/>
    <mergeCell ref="C79:C83"/>
    <mergeCell ref="D79:D83"/>
    <mergeCell ref="C84:C87"/>
    <mergeCell ref="D84:D87"/>
    <mergeCell ref="C88:C93"/>
    <mergeCell ref="D88:D93"/>
    <mergeCell ref="C94:C99"/>
    <mergeCell ref="D94:D99"/>
    <mergeCell ref="C100:C104"/>
    <mergeCell ref="D100:D104"/>
    <mergeCell ref="C105:C110"/>
    <mergeCell ref="D105:D1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B95"/>
  <sheetViews>
    <sheetView showGridLines="0" tabSelected="1" view="pageBreakPreview" zoomScaleSheetLayoutView="100" workbookViewId="0" topLeftCell="A1">
      <selection activeCell="H24" sqref="H24"/>
    </sheetView>
  </sheetViews>
  <sheetFormatPr defaultColWidth="9.00390625" defaultRowHeight="12.75" outlineLevelRow="1"/>
  <cols>
    <col min="1" max="1" width="7.875" style="11" customWidth="1"/>
    <col min="2" max="2" width="6.125" style="11" customWidth="1"/>
    <col min="3" max="3" width="9.25390625" style="11" customWidth="1"/>
    <col min="4" max="6" width="9.125" style="11" customWidth="1"/>
    <col min="7" max="7" width="6.125" style="11" customWidth="1"/>
    <col min="8" max="8" width="8.75390625" style="11" customWidth="1"/>
    <col min="9" max="9" width="11.125" style="0" customWidth="1"/>
    <col min="10" max="10" width="10.625" style="0" customWidth="1"/>
    <col min="11" max="11" width="11.125" style="0" customWidth="1"/>
    <col min="12" max="12" width="10.625" style="0" customWidth="1"/>
    <col min="13" max="13" width="12.25390625" style="0" customWidth="1"/>
    <col min="14" max="14" width="11.375" style="0" customWidth="1"/>
  </cols>
  <sheetData>
    <row r="1" spans="1:14" ht="12.75">
      <c r="A1" s="12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12.75">
      <c r="C2" s="13" t="s">
        <v>142</v>
      </c>
      <c r="D2" s="13"/>
      <c r="E2" s="14" t="s">
        <v>143</v>
      </c>
      <c r="I2" s="15"/>
      <c r="J2" s="15"/>
      <c r="K2" s="15"/>
      <c r="L2" s="15"/>
      <c r="M2" s="15"/>
      <c r="N2" s="15"/>
    </row>
    <row r="3" spans="3:14" ht="15">
      <c r="C3" s="13" t="s">
        <v>144</v>
      </c>
      <c r="D3" s="13"/>
      <c r="E3" s="16" t="s">
        <v>145</v>
      </c>
      <c r="I3" s="15"/>
      <c r="J3" s="15"/>
      <c r="K3" s="15"/>
      <c r="L3" s="15"/>
      <c r="M3" s="15"/>
      <c r="N3" s="15"/>
    </row>
    <row r="4" spans="3:14" ht="12.75">
      <c r="C4" s="13" t="s">
        <v>146</v>
      </c>
      <c r="D4" s="17" t="s">
        <v>147</v>
      </c>
      <c r="E4" s="18" t="s">
        <v>148</v>
      </c>
      <c r="F4" s="19" t="s">
        <v>149</v>
      </c>
      <c r="I4" s="15"/>
      <c r="J4" s="15"/>
      <c r="K4" s="15"/>
      <c r="L4" s="15"/>
      <c r="M4" s="15"/>
      <c r="N4" s="15"/>
    </row>
    <row r="5" spans="3:14" ht="15">
      <c r="C5" s="13" t="s">
        <v>150</v>
      </c>
      <c r="D5" s="13"/>
      <c r="E5" s="20"/>
      <c r="F5" s="11" t="s">
        <v>151</v>
      </c>
      <c r="I5" s="15"/>
      <c r="J5" s="15"/>
      <c r="K5" s="15"/>
      <c r="L5" s="15"/>
      <c r="M5" s="15"/>
      <c r="N5" s="15"/>
    </row>
    <row r="6" spans="3:14" ht="15">
      <c r="C6" s="13" t="s">
        <v>152</v>
      </c>
      <c r="D6" s="13"/>
      <c r="E6" s="21"/>
      <c r="F6" s="11" t="s">
        <v>153</v>
      </c>
      <c r="I6" s="15"/>
      <c r="J6" s="15"/>
      <c r="K6" s="15"/>
      <c r="L6" s="15"/>
      <c r="M6" s="15"/>
      <c r="N6" s="15"/>
    </row>
    <row r="7" spans="3:14" ht="12.75" customHeight="1">
      <c r="C7" s="22"/>
      <c r="D7" s="22"/>
      <c r="E7" s="22"/>
      <c r="I7" s="15"/>
      <c r="J7" s="15"/>
      <c r="K7" s="15"/>
      <c r="L7" s="15"/>
      <c r="M7" s="15"/>
      <c r="N7" s="23" t="s">
        <v>154</v>
      </c>
    </row>
    <row r="8" spans="1:14" ht="12.75" customHeight="1">
      <c r="A8" s="24" t="s">
        <v>155</v>
      </c>
      <c r="B8" s="24" t="s">
        <v>156</v>
      </c>
      <c r="C8" s="25" t="s">
        <v>157</v>
      </c>
      <c r="D8" s="25"/>
      <c r="E8" s="24" t="s">
        <v>158</v>
      </c>
      <c r="F8" s="24"/>
      <c r="G8" s="24"/>
      <c r="H8" s="24"/>
      <c r="I8" s="26" t="s">
        <v>159</v>
      </c>
      <c r="J8" s="26"/>
      <c r="K8" s="26" t="s">
        <v>160</v>
      </c>
      <c r="L8" s="26"/>
      <c r="M8" s="26" t="s">
        <v>161</v>
      </c>
      <c r="N8" s="26"/>
    </row>
    <row r="9" spans="1:14" s="27" customFormat="1" ht="24.75">
      <c r="A9" s="24"/>
      <c r="B9" s="24"/>
      <c r="C9" s="25" t="s">
        <v>162</v>
      </c>
      <c r="D9" s="25" t="s">
        <v>163</v>
      </c>
      <c r="E9" s="24"/>
      <c r="F9" s="24"/>
      <c r="G9" s="24"/>
      <c r="H9" s="24"/>
      <c r="I9" s="25" t="s">
        <v>164</v>
      </c>
      <c r="J9" s="25" t="s">
        <v>165</v>
      </c>
      <c r="K9" s="25" t="s">
        <v>166</v>
      </c>
      <c r="L9" s="25" t="s">
        <v>167</v>
      </c>
      <c r="M9" s="25" t="s">
        <v>166</v>
      </c>
      <c r="N9" s="25" t="s">
        <v>167</v>
      </c>
    </row>
    <row r="10" spans="1:14" s="27" customFormat="1" ht="15.75" customHeight="1">
      <c r="A10" s="28" t="s">
        <v>168</v>
      </c>
      <c r="B10" s="28"/>
      <c r="C10" s="29">
        <f>SUM(C11:C60)</f>
        <v>60</v>
      </c>
      <c r="D10" s="29">
        <f>SUM(D11:D60)</f>
        <v>60</v>
      </c>
      <c r="E10" s="30"/>
      <c r="F10" s="30"/>
      <c r="G10" s="30"/>
      <c r="H10" s="30"/>
      <c r="I10" s="31">
        <f>SUM(I11:I16)</f>
        <v>362980</v>
      </c>
      <c r="J10" s="32">
        <f aca="true" t="shared" si="0" ref="J10:J16">IF(I10&gt;0,I10/$C10,"")</f>
        <v>6049.666666666667</v>
      </c>
      <c r="K10" s="31">
        <f>SUM(K11:K16)</f>
        <v>843580</v>
      </c>
      <c r="L10" s="32">
        <f aca="true" t="shared" si="1" ref="L10:L16">IF(K10&gt;0,K10/$D10,"")</f>
        <v>14059.666666666666</v>
      </c>
      <c r="M10" s="31">
        <f>SUM(M11:M16)</f>
        <v>1206560</v>
      </c>
      <c r="N10" s="32">
        <f aca="true" t="shared" si="2" ref="N10:N16">IF(M10&gt;0,M10/(SUM(C10:D10)),"")</f>
        <v>10054.666666666666</v>
      </c>
    </row>
    <row r="11" spans="1:15" ht="15.75" customHeight="1">
      <c r="A11" s="33" t="s">
        <v>169</v>
      </c>
      <c r="B11" s="34">
        <v>4</v>
      </c>
      <c r="C11" s="35">
        <f>IF(ISBLANK($A11),"",COUNTA('1. závod'!$D$6:$D$15))</f>
        <v>10</v>
      </c>
      <c r="D11" s="35">
        <f>IF(ISBLANK($A11),"",COUNTA('2. závod'!$D$6:$D$15))</f>
        <v>10</v>
      </c>
      <c r="E11" s="36"/>
      <c r="F11" s="36"/>
      <c r="G11" s="36"/>
      <c r="H11" s="36"/>
      <c r="I11" s="37">
        <f>SUM('1. závod'!$D$6:$D$15)</f>
        <v>46220</v>
      </c>
      <c r="J11" s="32">
        <f t="shared" si="0"/>
        <v>4622</v>
      </c>
      <c r="K11" s="37">
        <f>SUM('2. závod'!$D$6:$D$15)</f>
        <v>144300</v>
      </c>
      <c r="L11" s="32">
        <f t="shared" si="1"/>
        <v>14430</v>
      </c>
      <c r="M11" s="37">
        <f aca="true" t="shared" si="3" ref="M11:M16">SUM(I11,K11)</f>
        <v>190520</v>
      </c>
      <c r="N11" s="32">
        <f t="shared" si="2"/>
        <v>9526</v>
      </c>
      <c r="O11" s="38">
        <f>COUNTIF('Výsledková listina'!$N$11:$N$68,'Základní list'!A11)</f>
        <v>9</v>
      </c>
    </row>
    <row r="12" spans="1:15" ht="15.75" customHeight="1">
      <c r="A12" s="33" t="s">
        <v>170</v>
      </c>
      <c r="B12" s="34">
        <f>IF(ISBLANK(A12),"",B11+7)</f>
        <v>11</v>
      </c>
      <c r="C12" s="35">
        <f>IF(ISBLANK($A12),"",COUNTA('1. závod'!$K$6:$K$15))</f>
        <v>10</v>
      </c>
      <c r="D12" s="35">
        <f>IF(ISBLANK($A12),"",COUNTA('2. závod'!$K$6:$K$15))</f>
        <v>10</v>
      </c>
      <c r="E12" s="36"/>
      <c r="F12" s="36"/>
      <c r="G12" s="36"/>
      <c r="H12" s="36"/>
      <c r="I12" s="37">
        <f>SUM('1. závod'!$K$6:$K$15)</f>
        <v>7760</v>
      </c>
      <c r="J12" s="32">
        <f t="shared" si="0"/>
        <v>776</v>
      </c>
      <c r="K12" s="37">
        <f>SUM('2. závod'!$K$6:$K$15)</f>
        <v>135640</v>
      </c>
      <c r="L12" s="32">
        <f t="shared" si="1"/>
        <v>13564</v>
      </c>
      <c r="M12" s="37">
        <f t="shared" si="3"/>
        <v>143400</v>
      </c>
      <c r="N12" s="32">
        <f t="shared" si="2"/>
        <v>7170</v>
      </c>
      <c r="O12" s="38">
        <f>COUNTIF('Výsledková listina'!$N$11:$N$68,'Základní list'!A12)</f>
        <v>10</v>
      </c>
    </row>
    <row r="13" spans="1:15" ht="15.75" customHeight="1">
      <c r="A13" s="33" t="s">
        <v>171</v>
      </c>
      <c r="B13" s="34">
        <f>IF(ISBLANK(A13),"",B12+7)</f>
        <v>18</v>
      </c>
      <c r="C13" s="35">
        <f>IF(ISBLANK($A13),"",COUNTA('1. závod'!$R$6:$R$15))</f>
        <v>10</v>
      </c>
      <c r="D13" s="35">
        <f>IF(ISBLANK($A13),"",COUNTA('2. závod'!$R$6:$R$15))</f>
        <v>10</v>
      </c>
      <c r="E13" s="36"/>
      <c r="F13" s="36"/>
      <c r="G13" s="36"/>
      <c r="H13" s="36"/>
      <c r="I13" s="37">
        <f>SUM('1. závod'!$R$6:$R$15)</f>
        <v>27380</v>
      </c>
      <c r="J13" s="32">
        <f t="shared" si="0"/>
        <v>2738</v>
      </c>
      <c r="K13" s="37">
        <f>SUM('2. závod'!$R$6:$R$15)</f>
        <v>171520</v>
      </c>
      <c r="L13" s="32">
        <f t="shared" si="1"/>
        <v>17152</v>
      </c>
      <c r="M13" s="37">
        <f t="shared" si="3"/>
        <v>198900</v>
      </c>
      <c r="N13" s="32">
        <f t="shared" si="2"/>
        <v>9945</v>
      </c>
      <c r="O13" s="38">
        <f>COUNTIF('Výsledková listina'!$N$11:$N$68,'Základní list'!A13)</f>
        <v>9</v>
      </c>
    </row>
    <row r="14" spans="1:15" ht="15.75" customHeight="1">
      <c r="A14" s="33" t="s">
        <v>172</v>
      </c>
      <c r="B14" s="34">
        <f>IF(ISBLANK(A14),"",B13+7)</f>
        <v>25</v>
      </c>
      <c r="C14" s="35">
        <f>IF(ISBLANK($A14),"",COUNTA('1. závod'!$Y$6:$Y$15))</f>
        <v>10</v>
      </c>
      <c r="D14" s="35">
        <f>IF(ISBLANK($A14),"",COUNTA('2. závod'!$Y$6:$Y$15))</f>
        <v>10</v>
      </c>
      <c r="E14" s="36"/>
      <c r="F14" s="36"/>
      <c r="G14" s="36"/>
      <c r="H14" s="36"/>
      <c r="I14" s="37">
        <f>SUM('1. závod'!$Y$6:$Y$15)</f>
        <v>55940</v>
      </c>
      <c r="J14" s="32">
        <f t="shared" si="0"/>
        <v>5594</v>
      </c>
      <c r="K14" s="37">
        <f>SUM('2. závod'!$Y$6:$Y$15)</f>
        <v>127880</v>
      </c>
      <c r="L14" s="32">
        <f t="shared" si="1"/>
        <v>12788</v>
      </c>
      <c r="M14" s="37">
        <f t="shared" si="3"/>
        <v>183820</v>
      </c>
      <c r="N14" s="32">
        <f t="shared" si="2"/>
        <v>9191</v>
      </c>
      <c r="O14" s="38">
        <f>COUNTIF('Výsledková listina'!$N$11:$N$68,'Základní list'!A14)</f>
        <v>10</v>
      </c>
    </row>
    <row r="15" spans="1:15" ht="15.75" customHeight="1">
      <c r="A15" s="33" t="s">
        <v>173</v>
      </c>
      <c r="B15" s="34">
        <f>IF(ISBLANK(A15),"",B14+7)</f>
        <v>32</v>
      </c>
      <c r="C15" s="35">
        <f>IF(ISBLANK($A15),"",COUNTA('1. závod'!$Y$6:$Y$15))</f>
        <v>10</v>
      </c>
      <c r="D15" s="35">
        <f>IF(ISBLANK($A15),"",COUNTA('2. závod'!$Y$6:$Y$15))</f>
        <v>10</v>
      </c>
      <c r="E15" s="36"/>
      <c r="F15" s="36"/>
      <c r="G15" s="36"/>
      <c r="H15" s="36"/>
      <c r="I15" s="37">
        <f>SUM('1. závod'!$AF$6:$AF$15)</f>
        <v>98580</v>
      </c>
      <c r="J15" s="32">
        <f t="shared" si="0"/>
        <v>9858</v>
      </c>
      <c r="K15" s="37">
        <f>SUM('2. závod'!$AF$6:$AF$15)</f>
        <v>131040</v>
      </c>
      <c r="L15" s="32">
        <f t="shared" si="1"/>
        <v>13104</v>
      </c>
      <c r="M15" s="37">
        <f t="shared" si="3"/>
        <v>229620</v>
      </c>
      <c r="N15" s="32">
        <f t="shared" si="2"/>
        <v>11481</v>
      </c>
      <c r="O15" s="38">
        <f>COUNTIF('Výsledková listina'!$N$11:$N$68,'Základní list'!A15)</f>
        <v>10</v>
      </c>
    </row>
    <row r="16" spans="1:15" ht="15.75" customHeight="1">
      <c r="A16" s="33" t="s">
        <v>174</v>
      </c>
      <c r="B16" s="34">
        <f>IF(ISBLANK(A16),"",B15+7)</f>
        <v>39</v>
      </c>
      <c r="C16" s="35">
        <f>IF(ISBLANK($A16),"",COUNTA('1. závod'!$Y$6:$Y$15))</f>
        <v>10</v>
      </c>
      <c r="D16" s="35">
        <f>IF(ISBLANK($A16),"",COUNTA('2. závod'!$Y$6:$Y$15))</f>
        <v>10</v>
      </c>
      <c r="E16" s="36"/>
      <c r="F16" s="36"/>
      <c r="G16" s="36"/>
      <c r="H16" s="36"/>
      <c r="I16" s="37">
        <f>SUM('1. závod'!$AM$6:$AM$15)</f>
        <v>127100</v>
      </c>
      <c r="J16" s="32">
        <f t="shared" si="0"/>
        <v>12710</v>
      </c>
      <c r="K16" s="37">
        <f>SUM('2. závod'!$AM$6:$AM$15)</f>
        <v>133200</v>
      </c>
      <c r="L16" s="32">
        <f t="shared" si="1"/>
        <v>13320</v>
      </c>
      <c r="M16" s="37">
        <f t="shared" si="3"/>
        <v>260300</v>
      </c>
      <c r="N16" s="32">
        <f t="shared" si="2"/>
        <v>13015</v>
      </c>
      <c r="O16" s="38">
        <f>COUNTIF('Výsledková listina'!$N$11:$N$68,'Základní list'!A16)</f>
        <v>9</v>
      </c>
    </row>
    <row r="17" spans="1:14" s="15" customFormat="1" ht="15" customHeight="1">
      <c r="A17" s="39"/>
      <c r="B17" s="40"/>
      <c r="C17" s="39"/>
      <c r="D17" s="41" t="s">
        <v>175</v>
      </c>
      <c r="E17" s="41"/>
      <c r="F17" s="41"/>
      <c r="G17" s="41"/>
      <c r="H17" s="42"/>
      <c r="I17" s="43">
        <f>MAX('1. závod'!$D$6:$AM$15)</f>
        <v>27040</v>
      </c>
      <c r="J17" s="44"/>
      <c r="K17" s="43">
        <f>MAX('2. závod'!$D$6:$AM$15)</f>
        <v>32140</v>
      </c>
      <c r="L17" s="44"/>
      <c r="M17" s="43">
        <f>MAX(I17,K17)</f>
        <v>32140</v>
      </c>
      <c r="N17" s="44"/>
    </row>
    <row r="18" spans="1:8" s="15" customFormat="1" ht="12.75">
      <c r="A18" s="11"/>
      <c r="B18" s="11"/>
      <c r="C18" s="11"/>
      <c r="D18" s="11"/>
      <c r="E18" s="11"/>
      <c r="F18" s="11"/>
      <c r="G18" s="11"/>
      <c r="H18" s="11"/>
    </row>
    <row r="19" spans="1:14" s="15" customFormat="1" ht="12.75">
      <c r="A19" s="45" t="s">
        <v>176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s="15" customFormat="1" ht="12.7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s="15" customFormat="1" ht="15" customHeight="1">
      <c r="A21" s="47" t="s">
        <v>177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s="15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s="15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15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15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5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s="15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15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s="15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50" customFormat="1" ht="12.75" customHeight="1">
      <c r="A30" s="49" t="s">
        <v>178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="50" customFormat="1" ht="12.75">
      <c r="A31" s="51"/>
    </row>
    <row r="32" spans="1:14" s="50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28" s="50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14" s="50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="50" customFormat="1" ht="12.75">
      <c r="A35" s="51"/>
    </row>
    <row r="36" spans="1:14" s="50" customFormat="1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50" customFormat="1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s="50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s="50" customFormat="1" ht="17.25" customHeight="1">
      <c r="A39" s="54" t="s">
        <v>179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s="50" customFormat="1" ht="12.75">
      <c r="A40" s="55"/>
      <c r="B40" s="55"/>
      <c r="C40" s="56" t="s">
        <v>159</v>
      </c>
      <c r="D40" s="11"/>
      <c r="E40" s="11"/>
      <c r="F40" s="11"/>
      <c r="G40" s="11"/>
      <c r="H40" s="11"/>
      <c r="I40" s="11"/>
      <c r="J40" s="15"/>
      <c r="K40" s="15"/>
      <c r="L40" s="15"/>
      <c r="M40" s="57"/>
      <c r="N40" s="57"/>
    </row>
    <row r="41" spans="3:14" ht="12.75" customHeight="1">
      <c r="C41" s="58" t="s">
        <v>180</v>
      </c>
      <c r="D41" s="58"/>
      <c r="E41" s="59" t="s">
        <v>181</v>
      </c>
      <c r="F41" s="59"/>
      <c r="G41" s="59"/>
      <c r="H41" s="60" t="s">
        <v>182</v>
      </c>
      <c r="I41" s="59" t="s">
        <v>183</v>
      </c>
      <c r="J41" s="59"/>
      <c r="K41" s="59"/>
      <c r="L41" s="59"/>
      <c r="M41" s="59"/>
      <c r="N41" s="61" t="s">
        <v>184</v>
      </c>
    </row>
    <row r="42" spans="3:14" ht="12.75" customHeight="1">
      <c r="C42" s="62" t="s">
        <v>55</v>
      </c>
      <c r="D42" s="62"/>
      <c r="E42" s="63" t="s">
        <v>54</v>
      </c>
      <c r="F42" s="63"/>
      <c r="G42" s="63"/>
      <c r="H42" s="64" t="s">
        <v>185</v>
      </c>
      <c r="I42" s="59" t="s">
        <v>186</v>
      </c>
      <c r="J42" s="59"/>
      <c r="K42" s="59"/>
      <c r="L42" s="59"/>
      <c r="M42" s="59"/>
      <c r="N42" s="65" t="s">
        <v>187</v>
      </c>
    </row>
    <row r="43" spans="3:14" ht="12.75" customHeight="1">
      <c r="C43" s="62"/>
      <c r="D43" s="62"/>
      <c r="E43" s="63"/>
      <c r="F43" s="63"/>
      <c r="G43" s="63"/>
      <c r="H43" s="64"/>
      <c r="I43" s="59"/>
      <c r="J43" s="59"/>
      <c r="K43" s="59"/>
      <c r="L43" s="59"/>
      <c r="M43" s="59"/>
      <c r="N43" s="65"/>
    </row>
    <row r="44" spans="3:14" ht="12.75" customHeight="1" outlineLevel="1">
      <c r="C44" s="62"/>
      <c r="D44" s="62"/>
      <c r="E44" s="63"/>
      <c r="F44" s="63"/>
      <c r="G44" s="63"/>
      <c r="H44" s="64"/>
      <c r="I44" s="59"/>
      <c r="J44" s="59"/>
      <c r="K44" s="59"/>
      <c r="L44" s="59"/>
      <c r="M44" s="59"/>
      <c r="N44" s="65"/>
    </row>
    <row r="45" spans="3:14" ht="12.75" customHeight="1" hidden="1" outlineLevel="1">
      <c r="C45" s="62">
        <f>IF(ISBLANK(H45),"",INDEX('Výsledková listina'!D:D,MATCH(H45,'Výsledková listina'!U:U,0)))</f>
      </c>
      <c r="D45" s="62"/>
      <c r="E45" s="63">
        <f>IF(ISBLANK(H45),"",INDEX('Výsledková listina'!W:W,MATCH(H45,'Výsledková listina'!U:U,0)))</f>
      </c>
      <c r="F45" s="63"/>
      <c r="G45" s="63"/>
      <c r="H45" s="64"/>
      <c r="I45" s="59"/>
      <c r="J45" s="59"/>
      <c r="K45" s="59"/>
      <c r="L45" s="59"/>
      <c r="M45" s="59"/>
      <c r="N45" s="65"/>
    </row>
    <row r="46" spans="3:14" ht="12.75" customHeight="1" hidden="1" outlineLevel="1">
      <c r="C46" s="62">
        <f>IF(ISBLANK(H46),"",INDEX('Výsledková listina'!D:D,MATCH(H46,'Výsledková listina'!U:U,0)))</f>
      </c>
      <c r="D46" s="62"/>
      <c r="E46" s="63">
        <f>IF(ISBLANK(H46),"",INDEX('Výsledková listina'!W:W,MATCH(H46,'Výsledková listina'!U:U,0)))</f>
      </c>
      <c r="F46" s="63"/>
      <c r="G46" s="63"/>
      <c r="H46" s="64"/>
      <c r="I46" s="59"/>
      <c r="J46" s="59"/>
      <c r="K46" s="59"/>
      <c r="L46" s="59"/>
      <c r="M46" s="59"/>
      <c r="N46" s="65"/>
    </row>
    <row r="47" spans="3:14" ht="12.75" customHeight="1" hidden="1" outlineLevel="1">
      <c r="C47" s="62">
        <f>IF(ISBLANK(H47),"",INDEX('Výsledková listina'!D:D,MATCH(H47,'Výsledková listina'!U:U,0)))</f>
      </c>
      <c r="D47" s="62"/>
      <c r="E47" s="63">
        <f>IF(ISBLANK(H47),"",INDEX('Výsledková listina'!W:W,MATCH(H47,'Výsledková listina'!U:U,0)))</f>
      </c>
      <c r="F47" s="63"/>
      <c r="G47" s="63"/>
      <c r="H47" s="64"/>
      <c r="I47" s="59"/>
      <c r="J47" s="59"/>
      <c r="K47" s="59"/>
      <c r="L47" s="59"/>
      <c r="M47" s="59"/>
      <c r="N47" s="65"/>
    </row>
    <row r="48" spans="3:14" ht="12.75" customHeight="1" hidden="1" outlineLevel="1">
      <c r="C48" s="62">
        <f>IF(ISBLANK(H48),"",INDEX('Výsledková listina'!D:D,MATCH(H48,'Výsledková listina'!U:U,0)))</f>
      </c>
      <c r="D48" s="62"/>
      <c r="E48" s="63">
        <f>IF(ISBLANK(H48),"",INDEX('Výsledková listina'!W:W,MATCH(H48,'Výsledková listina'!U:U,0)))</f>
      </c>
      <c r="F48" s="63"/>
      <c r="G48" s="63"/>
      <c r="H48" s="64"/>
      <c r="I48" s="59"/>
      <c r="J48" s="59"/>
      <c r="K48" s="59"/>
      <c r="L48" s="59"/>
      <c r="M48" s="59"/>
      <c r="N48" s="65"/>
    </row>
    <row r="49" spans="3:14" ht="12.75" customHeight="1" hidden="1" outlineLevel="1">
      <c r="C49" s="62">
        <f>IF(ISBLANK(H49),"",INDEX('Výsledková listina'!D:D,MATCH(H49,'Výsledková listina'!U:U,0)))</f>
      </c>
      <c r="D49" s="62"/>
      <c r="E49" s="63">
        <f>IF(ISBLANK(H49),"",INDEX('Výsledková listina'!W:W,MATCH(H49,'Výsledková listina'!U:U,0)))</f>
      </c>
      <c r="F49" s="63"/>
      <c r="G49" s="63"/>
      <c r="H49" s="64"/>
      <c r="I49" s="59"/>
      <c r="J49" s="59"/>
      <c r="K49" s="59"/>
      <c r="L49" s="59"/>
      <c r="M49" s="59"/>
      <c r="N49" s="65"/>
    </row>
    <row r="50" spans="3:14" ht="12.75" customHeight="1" hidden="1" outlineLevel="1">
      <c r="C50" s="62">
        <f>IF(ISBLANK(H50),"",INDEX('Výsledková listina'!D:D,MATCH(H50,'Výsledková listina'!U:U,0)))</f>
      </c>
      <c r="D50" s="62"/>
      <c r="E50" s="63">
        <f>IF(ISBLANK(H50),"",INDEX('Výsledková listina'!W:W,MATCH(H50,'Výsledková listina'!U:U,0)))</f>
      </c>
      <c r="F50" s="63"/>
      <c r="G50" s="63"/>
      <c r="H50" s="64"/>
      <c r="I50" s="59"/>
      <c r="J50" s="59"/>
      <c r="K50" s="59"/>
      <c r="L50" s="59"/>
      <c r="M50" s="59"/>
      <c r="N50" s="65"/>
    </row>
    <row r="51" spans="3:14" ht="12.75" customHeight="1" hidden="1" outlineLevel="1">
      <c r="C51" s="62">
        <f>IF(ISBLANK(H51),"",INDEX('Výsledková listina'!D:D,MATCH(H51,'Výsledková listina'!U:U,0)))</f>
      </c>
      <c r="D51" s="62"/>
      <c r="E51" s="63">
        <f>IF(ISBLANK(H51),"",INDEX('Výsledková listina'!W:W,MATCH(H51,'Výsledková listina'!U:U,0)))</f>
      </c>
      <c r="F51" s="63"/>
      <c r="G51" s="63"/>
      <c r="H51" s="64"/>
      <c r="I51" s="59"/>
      <c r="J51" s="59"/>
      <c r="K51" s="59"/>
      <c r="L51" s="59"/>
      <c r="M51" s="59"/>
      <c r="N51" s="65"/>
    </row>
    <row r="52" spans="3:14" ht="12.75" customHeight="1" hidden="1" outlineLevel="1">
      <c r="C52" s="62">
        <f>IF(ISBLANK(H52),"",INDEX('Výsledková listina'!D:D,MATCH(H52,'Výsledková listina'!U:U,0)))</f>
      </c>
      <c r="D52" s="62"/>
      <c r="E52" s="63">
        <f>IF(ISBLANK(H52),"",INDEX('Výsledková listina'!W:W,MATCH(H52,'Výsledková listina'!U:U,0)))</f>
      </c>
      <c r="F52" s="63"/>
      <c r="G52" s="63"/>
      <c r="H52" s="64"/>
      <c r="I52" s="59"/>
      <c r="J52" s="59"/>
      <c r="K52" s="59"/>
      <c r="L52" s="59"/>
      <c r="M52" s="59"/>
      <c r="N52" s="65"/>
    </row>
    <row r="53" spans="3:14" ht="12.75" customHeight="1" hidden="1" outlineLevel="1">
      <c r="C53" s="62">
        <f>IF(ISBLANK(H53),"",INDEX('Výsledková listina'!D:D,MATCH(H53,'Výsledková listina'!U:U,0)))</f>
      </c>
      <c r="D53" s="62"/>
      <c r="E53" s="63">
        <f>IF(ISBLANK(H53),"",INDEX('Výsledková listina'!W:W,MATCH(H53,'Výsledková listina'!U:U,0)))</f>
      </c>
      <c r="F53" s="63"/>
      <c r="G53" s="63"/>
      <c r="H53" s="64"/>
      <c r="I53" s="59"/>
      <c r="J53" s="59"/>
      <c r="K53" s="59"/>
      <c r="L53" s="59"/>
      <c r="M53" s="59"/>
      <c r="N53" s="65"/>
    </row>
    <row r="54" spans="3:14" ht="12.75" customHeight="1" hidden="1" outlineLevel="1">
      <c r="C54" s="62">
        <f>IF(ISBLANK(H54),"",INDEX('Výsledková listina'!D:D,MATCH(H54,'Výsledková listina'!U:U,0)))</f>
      </c>
      <c r="D54" s="62"/>
      <c r="E54" s="63">
        <f>IF(ISBLANK(H54),"",INDEX('Výsledková listina'!W:W,MATCH(H54,'Výsledková listina'!U:U,0)))</f>
      </c>
      <c r="F54" s="63"/>
      <c r="G54" s="63"/>
      <c r="H54" s="64"/>
      <c r="I54" s="59"/>
      <c r="J54" s="59"/>
      <c r="K54" s="59"/>
      <c r="L54" s="59"/>
      <c r="M54" s="59"/>
      <c r="N54" s="65"/>
    </row>
    <row r="55" spans="3:14" ht="12.75" customHeight="1" hidden="1" outlineLevel="1">
      <c r="C55" s="62">
        <f>IF(ISBLANK(H55),"",INDEX('Výsledková listina'!D:D,MATCH(H55,'Výsledková listina'!U:U,0)))</f>
      </c>
      <c r="D55" s="62"/>
      <c r="E55" s="63">
        <f>IF(ISBLANK(H55),"",INDEX('Výsledková listina'!W:W,MATCH(H55,'Výsledková listina'!U:U,0)))</f>
      </c>
      <c r="F55" s="63"/>
      <c r="G55" s="63"/>
      <c r="H55" s="64"/>
      <c r="I55" s="59"/>
      <c r="J55" s="59"/>
      <c r="K55" s="59"/>
      <c r="L55" s="59"/>
      <c r="M55" s="59"/>
      <c r="N55" s="65"/>
    </row>
    <row r="56" spans="3:14" ht="12.75" customHeight="1" hidden="1" outlineLevel="1">
      <c r="C56" s="62">
        <f>IF(ISBLANK(H56),"",INDEX('Výsledková listina'!D:D,MATCH(H56,'Výsledková listina'!U:U,0)))</f>
      </c>
      <c r="D56" s="62"/>
      <c r="E56" s="63">
        <f>IF(ISBLANK(H56),"",INDEX('Výsledková listina'!W:W,MATCH(H56,'Výsledková listina'!U:U,0)))</f>
      </c>
      <c r="F56" s="63"/>
      <c r="G56" s="63"/>
      <c r="H56" s="64"/>
      <c r="I56" s="59"/>
      <c r="J56" s="59"/>
      <c r="K56" s="59"/>
      <c r="L56" s="59"/>
      <c r="M56" s="59"/>
      <c r="N56" s="65"/>
    </row>
    <row r="57" spans="3:14" ht="12.75" customHeight="1" hidden="1" outlineLevel="1">
      <c r="C57" s="62">
        <f>IF(ISBLANK(H57),"",INDEX('Výsledková listina'!D:D,MATCH(H57,'Výsledková listina'!U:U,0)))</f>
      </c>
      <c r="D57" s="62"/>
      <c r="E57" s="63">
        <f>IF(ISBLANK(H57),"",INDEX('Výsledková listina'!W:W,MATCH(H57,'Výsledková listina'!U:U,0)))</f>
      </c>
      <c r="F57" s="63"/>
      <c r="G57" s="63"/>
      <c r="H57" s="64"/>
      <c r="I57" s="59"/>
      <c r="J57" s="59"/>
      <c r="K57" s="59"/>
      <c r="L57" s="59"/>
      <c r="M57" s="59"/>
      <c r="N57" s="65"/>
    </row>
    <row r="58" spans="3:14" ht="12.75" customHeight="1" hidden="1" outlineLevel="1">
      <c r="C58" s="62">
        <f>IF(ISBLANK(H58),"",INDEX('Výsledková listina'!D:D,MATCH(H58,'Výsledková listina'!U:U,0)))</f>
      </c>
      <c r="D58" s="62"/>
      <c r="E58" s="63">
        <f>IF(ISBLANK(H58),"",INDEX('Výsledková listina'!W:W,MATCH(H58,'Výsledková listina'!U:U,0)))</f>
      </c>
      <c r="F58" s="63"/>
      <c r="G58" s="63"/>
      <c r="H58" s="64"/>
      <c r="I58" s="59"/>
      <c r="J58" s="59"/>
      <c r="K58" s="59"/>
      <c r="L58" s="59"/>
      <c r="M58" s="59"/>
      <c r="N58" s="65"/>
    </row>
    <row r="59" spans="3:14" ht="12.75" customHeight="1" hidden="1" outlineLevel="1">
      <c r="C59" s="62">
        <f>IF(ISBLANK(H59),"",INDEX('Výsledková listina'!D:D,MATCH(H59,'Výsledková listina'!U:U,0)))</f>
      </c>
      <c r="D59" s="62"/>
      <c r="E59" s="63">
        <f>IF(ISBLANK(H59),"",INDEX('Výsledková listina'!W:W,MATCH(H59,'Výsledková listina'!U:U,0)))</f>
      </c>
      <c r="F59" s="63"/>
      <c r="G59" s="63"/>
      <c r="H59" s="64"/>
      <c r="I59" s="59"/>
      <c r="J59" s="59"/>
      <c r="K59" s="59"/>
      <c r="L59" s="59"/>
      <c r="M59" s="59"/>
      <c r="N59" s="65"/>
    </row>
    <row r="60" spans="3:14" ht="12.75" customHeight="1" hidden="1" outlineLevel="1">
      <c r="C60" s="62">
        <f>IF(ISBLANK(H60),"",INDEX('Výsledková listina'!D:D,MATCH(H60,'Výsledková listina'!U:U,0)))</f>
      </c>
      <c r="D60" s="62"/>
      <c r="E60" s="63">
        <f>IF(ISBLANK(H60),"",INDEX('Výsledková listina'!W:W,MATCH(H60,'Výsledková listina'!U:U,0)))</f>
      </c>
      <c r="F60" s="63"/>
      <c r="G60" s="63"/>
      <c r="H60" s="64"/>
      <c r="I60" s="59"/>
      <c r="J60" s="59"/>
      <c r="K60" s="59"/>
      <c r="L60" s="59"/>
      <c r="M60" s="59"/>
      <c r="N60" s="65"/>
    </row>
    <row r="61" spans="3:14" ht="12.75" customHeight="1" hidden="1" outlineLevel="1">
      <c r="C61" s="62">
        <f>IF(ISBLANK(H61),"",INDEX('Výsledková listina'!D:D,MATCH(H61,'Výsledková listina'!U:U,0)))</f>
      </c>
      <c r="D61" s="62"/>
      <c r="E61" s="63">
        <f>IF(ISBLANK(H61),"",INDEX('Výsledková listina'!W:W,MATCH(H61,'Výsledková listina'!U:U,0)))</f>
      </c>
      <c r="F61" s="63"/>
      <c r="G61" s="63"/>
      <c r="H61" s="64"/>
      <c r="I61" s="59"/>
      <c r="J61" s="59"/>
      <c r="K61" s="59"/>
      <c r="L61" s="59"/>
      <c r="M61" s="59"/>
      <c r="N61" s="65"/>
    </row>
    <row r="62" spans="9:14" ht="12.75">
      <c r="I62" s="11"/>
      <c r="J62" s="15"/>
      <c r="K62" s="15"/>
      <c r="L62" s="15"/>
      <c r="M62" s="15"/>
      <c r="N62" s="15"/>
    </row>
    <row r="63" spans="3:14" ht="12.75">
      <c r="C63" s="56" t="s">
        <v>160</v>
      </c>
      <c r="I63" s="11"/>
      <c r="J63" s="15"/>
      <c r="K63" s="15"/>
      <c r="L63" s="15"/>
      <c r="M63" s="15"/>
      <c r="N63" s="15"/>
    </row>
    <row r="64" spans="3:14" ht="12.75" customHeight="1">
      <c r="C64" s="58" t="s">
        <v>180</v>
      </c>
      <c r="D64" s="58"/>
      <c r="E64" s="59" t="s">
        <v>181</v>
      </c>
      <c r="F64" s="59"/>
      <c r="G64" s="59"/>
      <c r="H64" s="60" t="s">
        <v>182</v>
      </c>
      <c r="I64" s="59" t="s">
        <v>183</v>
      </c>
      <c r="J64" s="59"/>
      <c r="K64" s="59"/>
      <c r="L64" s="59"/>
      <c r="M64" s="59"/>
      <c r="N64" s="61" t="s">
        <v>184</v>
      </c>
    </row>
    <row r="65" spans="3:14" ht="12.75" customHeight="1">
      <c r="C65" s="62" t="s">
        <v>12</v>
      </c>
      <c r="D65" s="62"/>
      <c r="E65" s="66" t="s">
        <v>8</v>
      </c>
      <c r="F65" s="66"/>
      <c r="G65" s="66"/>
      <c r="H65" s="62" t="s">
        <v>188</v>
      </c>
      <c r="I65" s="59" t="s">
        <v>186</v>
      </c>
      <c r="J65" s="59"/>
      <c r="K65" s="59"/>
      <c r="L65" s="59"/>
      <c r="M65" s="59"/>
      <c r="N65" s="65" t="s">
        <v>187</v>
      </c>
    </row>
    <row r="66" spans="3:14" ht="12.75" customHeight="1" hidden="1">
      <c r="C66" s="62">
        <f>IF(ISBLANK(H66),"",INDEX('Výsledková listina'!M:M,MATCH(H66,'Výsledková listina'!V:V,0)))</f>
      </c>
      <c r="D66" s="62"/>
      <c r="E66" s="66"/>
      <c r="F66" s="66"/>
      <c r="G66" s="66"/>
      <c r="H66" s="67"/>
      <c r="I66" s="59"/>
      <c r="J66" s="59"/>
      <c r="K66" s="59"/>
      <c r="L66" s="59"/>
      <c r="M66" s="59"/>
      <c r="N66" s="65"/>
    </row>
    <row r="67" spans="3:14" ht="12.75" customHeight="1" hidden="1" outlineLevel="1">
      <c r="C67" s="62">
        <f>IF(ISBLANK(H67),"",INDEX('Výsledková listina'!M:M,MATCH(H67,'Výsledková listina'!V:V,0)))</f>
      </c>
      <c r="D67" s="62"/>
      <c r="E67" s="66"/>
      <c r="F67" s="66"/>
      <c r="G67" s="66"/>
      <c r="H67" s="67"/>
      <c r="I67" s="59"/>
      <c r="J67" s="59"/>
      <c r="K67" s="59"/>
      <c r="L67" s="59"/>
      <c r="M67" s="59"/>
      <c r="N67" s="65"/>
    </row>
    <row r="68" spans="3:14" ht="12.75" customHeight="1" hidden="1" outlineLevel="1">
      <c r="C68" s="62">
        <f>IF(ISBLANK(H68),"",INDEX('Výsledková listina'!M:M,MATCH(H68,'Výsledková listina'!V:V,0)))</f>
      </c>
      <c r="D68" s="62"/>
      <c r="E68" s="63">
        <f>IF(ISBLANK(H68),"",INDEX('Výsledková listina'!W:W,MATCH(H68,'Výsledková listina'!V:V,0)))</f>
      </c>
      <c r="F68" s="63"/>
      <c r="G68" s="63"/>
      <c r="H68" s="67"/>
      <c r="I68" s="59"/>
      <c r="J68" s="59"/>
      <c r="K68" s="59"/>
      <c r="L68" s="59"/>
      <c r="M68" s="59"/>
      <c r="N68" s="65"/>
    </row>
    <row r="69" spans="3:14" ht="12.75" customHeight="1" hidden="1" outlineLevel="1">
      <c r="C69" s="62">
        <f>IF(ISBLANK(H69),"",INDEX('Výsledková listina'!M:M,MATCH(H69,'Výsledková listina'!V:V,0)))</f>
      </c>
      <c r="D69" s="62"/>
      <c r="E69" s="63">
        <f>IF(ISBLANK(H69),"",INDEX('Výsledková listina'!W:W,MATCH(H69,'Výsledková listina'!V:V,0)))</f>
      </c>
      <c r="F69" s="63"/>
      <c r="G69" s="63"/>
      <c r="H69" s="67"/>
      <c r="I69" s="59"/>
      <c r="J69" s="59"/>
      <c r="K69" s="59"/>
      <c r="L69" s="59"/>
      <c r="M69" s="59"/>
      <c r="N69" s="65"/>
    </row>
    <row r="70" spans="3:14" ht="12.75" customHeight="1" hidden="1" outlineLevel="1">
      <c r="C70" s="62">
        <f>IF(ISBLANK(H70),"",INDEX('Výsledková listina'!M:M,MATCH(H70,'Výsledková listina'!V:V,0)))</f>
      </c>
      <c r="D70" s="62"/>
      <c r="E70" s="63">
        <f>IF(ISBLANK(H70),"",INDEX('Výsledková listina'!W:W,MATCH(H70,'Výsledková listina'!V:V,0)))</f>
      </c>
      <c r="F70" s="63"/>
      <c r="G70" s="63"/>
      <c r="H70" s="67"/>
      <c r="I70" s="59"/>
      <c r="J70" s="59"/>
      <c r="K70" s="59"/>
      <c r="L70" s="59"/>
      <c r="M70" s="59"/>
      <c r="N70" s="65"/>
    </row>
    <row r="71" spans="3:14" ht="12.75" customHeight="1" hidden="1" outlineLevel="1">
      <c r="C71" s="62">
        <f>IF(ISBLANK(H71),"",INDEX('Výsledková listina'!M:M,MATCH(H71,'Výsledková listina'!V:V,0)))</f>
      </c>
      <c r="D71" s="62"/>
      <c r="E71" s="63">
        <f>IF(ISBLANK(H71),"",INDEX('Výsledková listina'!W:W,MATCH(H71,'Výsledková listina'!V:V,0)))</f>
      </c>
      <c r="F71" s="63"/>
      <c r="G71" s="63"/>
      <c r="H71" s="67"/>
      <c r="I71" s="59"/>
      <c r="J71" s="59"/>
      <c r="K71" s="59"/>
      <c r="L71" s="59"/>
      <c r="M71" s="59"/>
      <c r="N71" s="65"/>
    </row>
    <row r="72" spans="3:14" ht="12.75" customHeight="1" hidden="1" outlineLevel="1">
      <c r="C72" s="62">
        <f>IF(ISBLANK(H72),"",INDEX('Výsledková listina'!M:M,MATCH(H72,'Výsledková listina'!V:V,0)))</f>
      </c>
      <c r="D72" s="62"/>
      <c r="E72" s="63">
        <f>IF(ISBLANK(H72),"",INDEX('Výsledková listina'!W:W,MATCH(H72,'Výsledková listina'!V:V,0)))</f>
      </c>
      <c r="F72" s="63"/>
      <c r="G72" s="63"/>
      <c r="H72" s="67"/>
      <c r="I72" s="59"/>
      <c r="J72" s="59"/>
      <c r="K72" s="59"/>
      <c r="L72" s="59"/>
      <c r="M72" s="59"/>
      <c r="N72" s="65"/>
    </row>
    <row r="73" spans="3:14" ht="12.75" customHeight="1" hidden="1" outlineLevel="1">
      <c r="C73" s="62">
        <f>IF(ISBLANK(H73),"",INDEX('Výsledková listina'!M:M,MATCH(H73,'Výsledková listina'!V:V,0)))</f>
      </c>
      <c r="D73" s="62"/>
      <c r="E73" s="63">
        <f>IF(ISBLANK(H73),"",INDEX('Výsledková listina'!W:W,MATCH(H73,'Výsledková listina'!V:V,0)))</f>
      </c>
      <c r="F73" s="63"/>
      <c r="G73" s="63"/>
      <c r="H73" s="67"/>
      <c r="I73" s="59"/>
      <c r="J73" s="59"/>
      <c r="K73" s="59"/>
      <c r="L73" s="59"/>
      <c r="M73" s="59"/>
      <c r="N73" s="65"/>
    </row>
    <row r="74" spans="3:14" ht="12.75" customHeight="1" hidden="1" outlineLevel="1">
      <c r="C74" s="62">
        <f>IF(ISBLANK(H74),"",INDEX('Výsledková listina'!M:M,MATCH(H74,'Výsledková listina'!V:V,0)))</f>
      </c>
      <c r="D74" s="62"/>
      <c r="E74" s="63">
        <f>IF(ISBLANK(H74),"",INDEX('Výsledková listina'!W:W,MATCH(H74,'Výsledková listina'!V:V,0)))</f>
      </c>
      <c r="F74" s="63"/>
      <c r="G74" s="63"/>
      <c r="H74" s="67"/>
      <c r="I74" s="59"/>
      <c r="J74" s="59"/>
      <c r="K74" s="59"/>
      <c r="L74" s="59"/>
      <c r="M74" s="59"/>
      <c r="N74" s="65"/>
    </row>
    <row r="75" spans="3:14" ht="12.75" customHeight="1" hidden="1" outlineLevel="1">
      <c r="C75" s="62">
        <f>IF(ISBLANK(H75),"",INDEX('Výsledková listina'!M:M,MATCH(H75,'Výsledková listina'!V:V,0)))</f>
      </c>
      <c r="D75" s="62"/>
      <c r="E75" s="63">
        <f>IF(ISBLANK(H75),"",INDEX('Výsledková listina'!W:W,MATCH(H75,'Výsledková listina'!V:V,0)))</f>
      </c>
      <c r="F75" s="63"/>
      <c r="G75" s="63"/>
      <c r="H75" s="67"/>
      <c r="I75" s="59"/>
      <c r="J75" s="59"/>
      <c r="K75" s="59"/>
      <c r="L75" s="59"/>
      <c r="M75" s="59"/>
      <c r="N75" s="65"/>
    </row>
    <row r="76" spans="3:14" ht="12.75" customHeight="1" hidden="1" outlineLevel="1">
      <c r="C76" s="62">
        <f>IF(ISBLANK(H76),"",INDEX('Výsledková listina'!M:M,MATCH(H76,'Výsledková listina'!V:V,0)))</f>
      </c>
      <c r="D76" s="62"/>
      <c r="E76" s="63">
        <f>IF(ISBLANK(H76),"",INDEX('Výsledková listina'!W:W,MATCH(H76,'Výsledková listina'!V:V,0)))</f>
      </c>
      <c r="F76" s="63"/>
      <c r="G76" s="63"/>
      <c r="H76" s="67"/>
      <c r="I76" s="59"/>
      <c r="J76" s="59"/>
      <c r="K76" s="59"/>
      <c r="L76" s="59"/>
      <c r="M76" s="59"/>
      <c r="N76" s="65"/>
    </row>
    <row r="77" spans="3:14" ht="12.75" customHeight="1" hidden="1" outlineLevel="1">
      <c r="C77" s="62">
        <f>IF(ISBLANK(H77),"",INDEX('Výsledková listina'!M:M,MATCH(H77,'Výsledková listina'!V:V,0)))</f>
      </c>
      <c r="D77" s="62"/>
      <c r="E77" s="63">
        <f>IF(ISBLANK(H77),"",INDEX('Výsledková listina'!W:W,MATCH(H77,'Výsledková listina'!V:V,0)))</f>
      </c>
      <c r="F77" s="63"/>
      <c r="G77" s="63"/>
      <c r="H77" s="67"/>
      <c r="I77" s="59"/>
      <c r="J77" s="59"/>
      <c r="K77" s="59"/>
      <c r="L77" s="59"/>
      <c r="M77" s="59"/>
      <c r="N77" s="65"/>
    </row>
    <row r="78" spans="3:14" ht="12.75" customHeight="1" hidden="1" outlineLevel="1">
      <c r="C78" s="62">
        <f>IF(ISBLANK(H78),"",INDEX('Výsledková listina'!M:M,MATCH(H78,'Výsledková listina'!V:V,0)))</f>
      </c>
      <c r="D78" s="62"/>
      <c r="E78" s="63">
        <f>IF(ISBLANK(H78),"",INDEX('Výsledková listina'!W:W,MATCH(H78,'Výsledková listina'!V:V,0)))</f>
      </c>
      <c r="F78" s="63"/>
      <c r="G78" s="63"/>
      <c r="H78" s="67"/>
      <c r="I78" s="59"/>
      <c r="J78" s="59"/>
      <c r="K78" s="59"/>
      <c r="L78" s="59"/>
      <c r="M78" s="59"/>
      <c r="N78" s="65"/>
    </row>
    <row r="79" spans="3:14" ht="12.75" customHeight="1" hidden="1" outlineLevel="1">
      <c r="C79" s="62">
        <f>IF(ISBLANK(H79),"",INDEX('Výsledková listina'!M:M,MATCH(H79,'Výsledková listina'!V:V,0)))</f>
      </c>
      <c r="D79" s="62"/>
      <c r="E79" s="63">
        <f>IF(ISBLANK(H79),"",INDEX('Výsledková listina'!W:W,MATCH(H79,'Výsledková listina'!V:V,0)))</f>
      </c>
      <c r="F79" s="63"/>
      <c r="G79" s="63"/>
      <c r="H79" s="67"/>
      <c r="I79" s="59"/>
      <c r="J79" s="59"/>
      <c r="K79" s="59"/>
      <c r="L79" s="59"/>
      <c r="M79" s="59"/>
      <c r="N79" s="65"/>
    </row>
    <row r="80" spans="3:14" ht="12.75" customHeight="1" hidden="1" outlineLevel="1">
      <c r="C80" s="62">
        <f>IF(ISBLANK(H80),"",INDEX('Výsledková listina'!M:M,MATCH(H80,'Výsledková listina'!V:V,0)))</f>
      </c>
      <c r="D80" s="62"/>
      <c r="E80" s="63">
        <f>IF(ISBLANK(H80),"",INDEX('Výsledková listina'!W:W,MATCH(H80,'Výsledková listina'!V:V,0)))</f>
      </c>
      <c r="F80" s="63"/>
      <c r="G80" s="63"/>
      <c r="H80" s="67"/>
      <c r="I80" s="59"/>
      <c r="J80" s="59"/>
      <c r="K80" s="59"/>
      <c r="L80" s="59"/>
      <c r="M80" s="59"/>
      <c r="N80" s="65"/>
    </row>
    <row r="81" spans="3:14" ht="12.75" customHeight="1" hidden="1" outlineLevel="1">
      <c r="C81" s="62">
        <f>IF(ISBLANK(H81),"",INDEX('Výsledková listina'!M:M,MATCH(H81,'Výsledková listina'!V:V,0)))</f>
      </c>
      <c r="D81" s="62"/>
      <c r="E81" s="63">
        <f>IF(ISBLANK(H81),"",INDEX('Výsledková listina'!W:W,MATCH(H81,'Výsledková listina'!V:V,0)))</f>
      </c>
      <c r="F81" s="63"/>
      <c r="G81" s="63"/>
      <c r="H81" s="67"/>
      <c r="I81" s="59"/>
      <c r="J81" s="59"/>
      <c r="K81" s="59"/>
      <c r="L81" s="59"/>
      <c r="M81" s="59"/>
      <c r="N81" s="65"/>
    </row>
    <row r="82" spans="3:14" ht="12.75" customHeight="1" hidden="1" outlineLevel="1">
      <c r="C82" s="62">
        <f>IF(ISBLANK(H82),"",INDEX('Výsledková listina'!M:M,MATCH(H82,'Výsledková listina'!V:V,0)))</f>
      </c>
      <c r="D82" s="62"/>
      <c r="E82" s="63">
        <f>IF(ISBLANK(H82),"",INDEX('Výsledková listina'!W:W,MATCH(H82,'Výsledková listina'!V:V,0)))</f>
      </c>
      <c r="F82" s="63"/>
      <c r="G82" s="63"/>
      <c r="H82" s="67"/>
      <c r="I82" s="59"/>
      <c r="J82" s="59"/>
      <c r="K82" s="59"/>
      <c r="L82" s="59"/>
      <c r="M82" s="59"/>
      <c r="N82" s="65"/>
    </row>
    <row r="83" spans="3:14" ht="12.75" customHeight="1" hidden="1" outlineLevel="1">
      <c r="C83" s="62">
        <f>IF(ISBLANK(H83),"",INDEX('Výsledková listina'!M:M,MATCH(H83,'Výsledková listina'!V:V,0)))</f>
      </c>
      <c r="D83" s="62"/>
      <c r="E83" s="63">
        <f>IF(ISBLANK(H83),"",INDEX('Výsledková listina'!W:W,MATCH(H83,'Výsledková listina'!V:V,0)))</f>
      </c>
      <c r="F83" s="63"/>
      <c r="G83" s="63"/>
      <c r="H83" s="67"/>
      <c r="I83" s="59"/>
      <c r="J83" s="59"/>
      <c r="K83" s="59"/>
      <c r="L83" s="59"/>
      <c r="M83" s="59"/>
      <c r="N83" s="65"/>
    </row>
    <row r="84" spans="3:14" ht="12.75" customHeight="1" hidden="1" outlineLevel="1">
      <c r="C84" s="62">
        <f>IF(ISBLANK(H84),"",INDEX('Výsledková listina'!M:M,MATCH(H84,'Výsledková listina'!V:V,0)))</f>
      </c>
      <c r="D84" s="62"/>
      <c r="E84" s="63">
        <f>IF(ISBLANK(H84),"",INDEX('Výsledková listina'!W:W,MATCH(H84,'Výsledková listina'!V:V,0)))</f>
      </c>
      <c r="F84" s="63"/>
      <c r="G84" s="63"/>
      <c r="H84" s="67"/>
      <c r="I84" s="59"/>
      <c r="J84" s="59"/>
      <c r="K84" s="59"/>
      <c r="L84" s="59"/>
      <c r="M84" s="59"/>
      <c r="N84" s="65"/>
    </row>
    <row r="88" spans="1:14" ht="17.25" customHeight="1">
      <c r="A88" s="54" t="s">
        <v>189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3:14" ht="12.75">
      <c r="C89" s="68" t="s">
        <v>190</v>
      </c>
      <c r="D89" s="59" t="s">
        <v>180</v>
      </c>
      <c r="E89" s="59"/>
      <c r="F89" s="59" t="s">
        <v>181</v>
      </c>
      <c r="G89" s="59"/>
      <c r="H89" s="59"/>
      <c r="I89" s="59" t="s">
        <v>183</v>
      </c>
      <c r="J89" s="59"/>
      <c r="K89" s="59"/>
      <c r="L89" s="59"/>
      <c r="M89" s="59"/>
      <c r="N89" s="61" t="s">
        <v>191</v>
      </c>
    </row>
    <row r="90" spans="3:14" ht="12.75">
      <c r="C90" s="69"/>
      <c r="D90" s="70"/>
      <c r="E90" s="71"/>
      <c r="F90" s="72"/>
      <c r="G90" s="72"/>
      <c r="H90" s="72"/>
      <c r="I90" s="72"/>
      <c r="J90" s="72"/>
      <c r="K90" s="72"/>
      <c r="L90" s="72"/>
      <c r="M90" s="72"/>
      <c r="N90" s="61"/>
    </row>
    <row r="91" spans="3:14" ht="12.75">
      <c r="C91" s="69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61"/>
    </row>
    <row r="92" spans="3:14" ht="12.75">
      <c r="C92" s="69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61"/>
    </row>
    <row r="93" spans="3:14" ht="12.75">
      <c r="C93" s="69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61"/>
    </row>
    <row r="94" spans="3:14" ht="12.75">
      <c r="C94" s="69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61"/>
    </row>
    <row r="95" spans="3:14" ht="12.75">
      <c r="C95" s="69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61"/>
    </row>
  </sheetData>
  <sheetProtection selectLockedCells="1" selectUnlockedCells="1"/>
  <mergeCells count="175">
    <mergeCell ref="A1:N1"/>
    <mergeCell ref="C7:E7"/>
    <mergeCell ref="A8:A9"/>
    <mergeCell ref="B8:B9"/>
    <mergeCell ref="C8:D8"/>
    <mergeCell ref="E8:H9"/>
    <mergeCell ref="I8:J8"/>
    <mergeCell ref="K8:L8"/>
    <mergeCell ref="M8:N8"/>
    <mergeCell ref="A10:B10"/>
    <mergeCell ref="E10:H10"/>
    <mergeCell ref="E11:H11"/>
    <mergeCell ref="E12:H12"/>
    <mergeCell ref="E13:H13"/>
    <mergeCell ref="E14:H14"/>
    <mergeCell ref="E15:H15"/>
    <mergeCell ref="E16:H16"/>
    <mergeCell ref="D17:G17"/>
    <mergeCell ref="A21:N21"/>
    <mergeCell ref="A30:N30"/>
    <mergeCell ref="A32:N32"/>
    <mergeCell ref="A33:N33"/>
    <mergeCell ref="O33:AB33"/>
    <mergeCell ref="A34:N34"/>
    <mergeCell ref="A36:N36"/>
    <mergeCell ref="A38:N38"/>
    <mergeCell ref="A39:N39"/>
    <mergeCell ref="M40:N40"/>
    <mergeCell ref="C41:D41"/>
    <mergeCell ref="E41:G41"/>
    <mergeCell ref="I41:M41"/>
    <mergeCell ref="C42:D42"/>
    <mergeCell ref="E42:G42"/>
    <mergeCell ref="I42:M42"/>
    <mergeCell ref="C43:D43"/>
    <mergeCell ref="E43:G43"/>
    <mergeCell ref="I43:M43"/>
    <mergeCell ref="C44:D44"/>
    <mergeCell ref="E44:G44"/>
    <mergeCell ref="I44:M44"/>
    <mergeCell ref="C45:D45"/>
    <mergeCell ref="E45:G45"/>
    <mergeCell ref="I45:M45"/>
    <mergeCell ref="C46:D46"/>
    <mergeCell ref="E46:G46"/>
    <mergeCell ref="I46:M46"/>
    <mergeCell ref="C47:D47"/>
    <mergeCell ref="E47:G47"/>
    <mergeCell ref="I47:M47"/>
    <mergeCell ref="C48:D48"/>
    <mergeCell ref="E48:G48"/>
    <mergeCell ref="I48:M48"/>
    <mergeCell ref="C49:D49"/>
    <mergeCell ref="E49:G49"/>
    <mergeCell ref="I49:M49"/>
    <mergeCell ref="C50:D50"/>
    <mergeCell ref="E50:G50"/>
    <mergeCell ref="I50:M50"/>
    <mergeCell ref="C51:D51"/>
    <mergeCell ref="E51:G51"/>
    <mergeCell ref="I51:M51"/>
    <mergeCell ref="C52:D52"/>
    <mergeCell ref="E52:G52"/>
    <mergeCell ref="I52:M52"/>
    <mergeCell ref="C53:D53"/>
    <mergeCell ref="E53:G53"/>
    <mergeCell ref="I53:M53"/>
    <mergeCell ref="C54:D54"/>
    <mergeCell ref="E54:G54"/>
    <mergeCell ref="I54:M54"/>
    <mergeCell ref="C55:D55"/>
    <mergeCell ref="E55:G55"/>
    <mergeCell ref="I55:M55"/>
    <mergeCell ref="C56:D56"/>
    <mergeCell ref="E56:G56"/>
    <mergeCell ref="I56:M56"/>
    <mergeCell ref="C57:D57"/>
    <mergeCell ref="E57:G57"/>
    <mergeCell ref="I57:M57"/>
    <mergeCell ref="C58:D58"/>
    <mergeCell ref="E58:G58"/>
    <mergeCell ref="I58:M58"/>
    <mergeCell ref="C59:D59"/>
    <mergeCell ref="E59:G59"/>
    <mergeCell ref="I59:M59"/>
    <mergeCell ref="C60:D60"/>
    <mergeCell ref="E60:G60"/>
    <mergeCell ref="I60:M60"/>
    <mergeCell ref="C61:D61"/>
    <mergeCell ref="E61:G61"/>
    <mergeCell ref="I61:M61"/>
    <mergeCell ref="C64:D64"/>
    <mergeCell ref="E64:G64"/>
    <mergeCell ref="I64:M64"/>
    <mergeCell ref="C65:D65"/>
    <mergeCell ref="E65:G65"/>
    <mergeCell ref="I65:M65"/>
    <mergeCell ref="C66:D66"/>
    <mergeCell ref="E66:G66"/>
    <mergeCell ref="I66:M66"/>
    <mergeCell ref="C67:D67"/>
    <mergeCell ref="E67:G67"/>
    <mergeCell ref="I67:M67"/>
    <mergeCell ref="C68:D68"/>
    <mergeCell ref="E68:G68"/>
    <mergeCell ref="I68:M68"/>
    <mergeCell ref="C69:D69"/>
    <mergeCell ref="E69:G69"/>
    <mergeCell ref="I69:M69"/>
    <mergeCell ref="C70:D70"/>
    <mergeCell ref="E70:G70"/>
    <mergeCell ref="I70:M70"/>
    <mergeCell ref="C71:D71"/>
    <mergeCell ref="E71:G71"/>
    <mergeCell ref="I71:M71"/>
    <mergeCell ref="C72:D72"/>
    <mergeCell ref="E72:G72"/>
    <mergeCell ref="I72:M72"/>
    <mergeCell ref="C73:D73"/>
    <mergeCell ref="E73:G73"/>
    <mergeCell ref="I73:M73"/>
    <mergeCell ref="C74:D74"/>
    <mergeCell ref="E74:G74"/>
    <mergeCell ref="I74:M74"/>
    <mergeCell ref="C75:D75"/>
    <mergeCell ref="E75:G75"/>
    <mergeCell ref="I75:M75"/>
    <mergeCell ref="C76:D76"/>
    <mergeCell ref="E76:G76"/>
    <mergeCell ref="I76:M76"/>
    <mergeCell ref="C77:D77"/>
    <mergeCell ref="E77:G77"/>
    <mergeCell ref="I77:M77"/>
    <mergeCell ref="C78:D78"/>
    <mergeCell ref="E78:G78"/>
    <mergeCell ref="I78:M78"/>
    <mergeCell ref="C79:D79"/>
    <mergeCell ref="E79:G79"/>
    <mergeCell ref="I79:M79"/>
    <mergeCell ref="C80:D80"/>
    <mergeCell ref="E80:G80"/>
    <mergeCell ref="I80:M80"/>
    <mergeCell ref="C81:D81"/>
    <mergeCell ref="E81:G81"/>
    <mergeCell ref="I81:M81"/>
    <mergeCell ref="C82:D82"/>
    <mergeCell ref="E82:G82"/>
    <mergeCell ref="I82:M82"/>
    <mergeCell ref="C83:D83"/>
    <mergeCell ref="E83:G83"/>
    <mergeCell ref="I83:M83"/>
    <mergeCell ref="C84:D84"/>
    <mergeCell ref="E84:G84"/>
    <mergeCell ref="I84:M84"/>
    <mergeCell ref="A88:N88"/>
    <mergeCell ref="D89:E89"/>
    <mergeCell ref="F89:H89"/>
    <mergeCell ref="I89:M89"/>
    <mergeCell ref="F90:H90"/>
    <mergeCell ref="I90:M90"/>
    <mergeCell ref="D91:E91"/>
    <mergeCell ref="F91:H91"/>
    <mergeCell ref="I91:M91"/>
    <mergeCell ref="D92:E92"/>
    <mergeCell ref="F92:H92"/>
    <mergeCell ref="I92:M92"/>
    <mergeCell ref="D93:E93"/>
    <mergeCell ref="F93:H93"/>
    <mergeCell ref="I93:M93"/>
    <mergeCell ref="D94:E94"/>
    <mergeCell ref="F94:H94"/>
    <mergeCell ref="I94:M94"/>
    <mergeCell ref="D95:E95"/>
    <mergeCell ref="F95:H95"/>
    <mergeCell ref="I95:M95"/>
  </mergeCells>
  <conditionalFormatting sqref="N42:N61 N65:N84">
    <cfRule type="cellIs" priority="1" dxfId="0" operator="equal" stopIfTrue="1">
      <formula>"žlutá karta"</formula>
    </cfRule>
    <cfRule type="cellIs" priority="2" dxfId="1" operator="equal" stopIfTrue="1">
      <formula>"diskvalifikace"</formula>
    </cfRule>
  </conditionalFormatting>
  <dataValidations count="4">
    <dataValidation type="list" allowBlank="1" showErrorMessage="1" sqref="N42:N61 N65:N84">
      <formula1>"napomenutí,žlutá karta,diskvalifikace,+1,+5"</formula1>
      <formula2>0</formula2>
    </dataValidation>
    <dataValidation type="list" allowBlank="1" showErrorMessage="1" sqref="C42:D61 C65:D84">
      <formula1>zavodnik1</formula1>
      <formula2>0</formula2>
    </dataValidation>
    <dataValidation type="list" allowBlank="1" showErrorMessage="1" sqref="N90:N95">
      <formula1>"žlutá karta,diskvalifikace"</formula1>
      <formula2>0</formula2>
    </dataValidation>
    <dataValidation allowBlank="1" showErrorMessage="1" sqref="D90:E95">
      <formula1>0</formula1>
      <formula2>0</formula2>
    </dataValidation>
  </dataValidations>
  <printOptions horizontalCentered="1"/>
  <pageMargins left="0.3541666666666667" right="0.3541666666666667" top="0.6298611111111111" bottom="0.6694444444444445" header="0.5118055555555555" footer="0.31527777777777777"/>
  <pageSetup fitToHeight="1" fitToWidth="1" horizontalDpi="300" verticalDpi="300" orientation="portrait" paperSize="9"/>
  <headerFooter alignWithMargins="0">
    <oddFooter>&amp;CStránka &amp;P z 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C69"/>
  <sheetViews>
    <sheetView showGridLines="0" view="pageBreakPreview" zoomScale="80" zoomScaleNormal="85" zoomScaleSheetLayoutView="80" workbookViewId="0" topLeftCell="A5">
      <pane xSplit="2" ySplit="3" topLeftCell="C29" activePane="bottomRight" state="frozen"/>
      <selection pane="topLeft" activeCell="A5" sqref="A5"/>
      <selection pane="topRight" activeCell="C5" sqref="C5"/>
      <selection pane="bottomLeft" activeCell="A29" sqref="A29"/>
      <selection pane="bottomRight" activeCell="AE25" sqref="AE25"/>
    </sheetView>
  </sheetViews>
  <sheetFormatPr defaultColWidth="9.00390625" defaultRowHeight="12.75"/>
  <cols>
    <col min="1" max="1" width="6.25390625" style="73" customWidth="1"/>
    <col min="2" max="2" width="61.375" style="74" customWidth="1"/>
    <col min="3" max="3" width="6.125" style="73" customWidth="1"/>
    <col min="4" max="4" width="21.00390625" style="73" customWidth="1"/>
    <col min="5" max="5" width="3.625" style="73" customWidth="1"/>
    <col min="6" max="6" width="3.875" style="73" customWidth="1"/>
    <col min="7" max="7" width="7.00390625" style="75" customWidth="1"/>
    <col min="8" max="8" width="5.875" style="73" customWidth="1"/>
    <col min="9" max="9" width="7.875" style="75" customWidth="1"/>
    <col min="10" max="10" width="6.125" style="75" customWidth="1"/>
    <col min="11" max="11" width="6.625" style="75" customWidth="1"/>
    <col min="12" max="12" width="5.75390625" style="75" customWidth="1"/>
    <col min="13" max="13" width="21.00390625" style="75" customWidth="1"/>
    <col min="14" max="14" width="3.625" style="73" customWidth="1"/>
    <col min="15" max="15" width="3.875" style="73" customWidth="1"/>
    <col min="16" max="16" width="7.00390625" style="75" customWidth="1"/>
    <col min="17" max="17" width="5.875" style="73" customWidth="1"/>
    <col min="18" max="18" width="7.875" style="75" customWidth="1"/>
    <col min="19" max="19" width="6.125" style="75" customWidth="1"/>
    <col min="20" max="20" width="6.625" style="75" customWidth="1"/>
    <col min="21" max="22" width="0" style="73" hidden="1" customWidth="1"/>
    <col min="23" max="23" width="0" style="76" hidden="1" customWidth="1"/>
    <col min="24" max="24" width="9.75390625" style="75" customWidth="1"/>
    <col min="25" max="25" width="6.125" style="73" customWidth="1"/>
    <col min="26" max="26" width="7.125" style="73" customWidth="1"/>
    <col min="27" max="27" width="2.875" style="73" customWidth="1"/>
    <col min="28" max="28" width="12.00390625" style="77" customWidth="1"/>
    <col min="29" max="30" width="9.125" style="77" customWidth="1"/>
    <col min="31" max="31" width="28.375" style="78" customWidth="1"/>
    <col min="32" max="32" width="9.125" style="77" customWidth="1"/>
    <col min="33" max="33" width="28.375" style="78" customWidth="1"/>
    <col min="34" max="34" width="9.125" style="77" customWidth="1"/>
    <col min="35" max="35" width="28.375" style="78" customWidth="1"/>
    <col min="36" max="36" width="9.125" style="77" customWidth="1"/>
    <col min="37" max="37" width="28.375" style="78" customWidth="1"/>
    <col min="38" max="38" width="9.125" style="77" customWidth="1"/>
    <col min="39" max="39" width="28.375" style="78" customWidth="1"/>
    <col min="40" max="40" width="9.125" style="77" customWidth="1"/>
    <col min="41" max="41" width="28.375" style="78" customWidth="1"/>
    <col min="42" max="42" width="9.125" style="77" customWidth="1"/>
    <col min="43" max="43" width="28.375" style="78" customWidth="1"/>
    <col min="44" max="44" width="9.125" style="77" customWidth="1"/>
    <col min="45" max="45" width="28.375" style="78" customWidth="1"/>
    <col min="46" max="46" width="9.125" style="77" customWidth="1"/>
    <col min="47" max="47" width="28.375" style="78" customWidth="1"/>
    <col min="48" max="48" width="9.125" style="77" customWidth="1"/>
    <col min="49" max="49" width="28.375" style="78" customWidth="1"/>
    <col min="50" max="50" width="9.125" style="77" customWidth="1"/>
    <col min="51" max="51" width="28.375" style="78" customWidth="1"/>
    <col min="52" max="52" width="9.125" style="77" customWidth="1"/>
    <col min="53" max="53" width="28.375" style="78" customWidth="1"/>
    <col min="54" max="54" width="9.125" style="77" customWidth="1"/>
    <col min="55" max="55" width="28.375" style="78" customWidth="1"/>
    <col min="56" max="61" width="9.125" style="73" customWidth="1"/>
    <col min="62" max="62" width="9.375" style="73" customWidth="1"/>
    <col min="63" max="16384" width="9.125" style="73" customWidth="1"/>
  </cols>
  <sheetData>
    <row r="1" spans="1:55" s="74" customFormat="1" ht="17.25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2:55" s="80" customFormat="1" ht="15">
      <c r="B2" s="81" t="str">
        <f>CONCATENATE("Místo konání: ",'Základní list'!E2)</f>
        <v>Místo konání: Dyje 7, 461026, MRS Brno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4" t="str">
        <f>CONCATENATE("Pořadatel: ",'Základní list'!E5)</f>
        <v>Pořadatel: </v>
      </c>
      <c r="Q2" s="84"/>
      <c r="R2" s="84"/>
      <c r="S2" s="84"/>
      <c r="T2" s="84"/>
      <c r="W2" s="85"/>
      <c r="X2" s="85"/>
      <c r="Y2" s="85"/>
      <c r="Z2" s="85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</row>
    <row r="3" spans="1:55" s="80" customFormat="1" ht="15">
      <c r="A3" s="83"/>
      <c r="B3" s="81" t="str">
        <f>CONCATENATE("Druh závodu: ",'Základní list'!E3)</f>
        <v>Druh závodu: I. LIGA FEEDER (3. kolo)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3"/>
      <c r="P3" s="84" t="str">
        <f>CONCATENATE("Hlavní rozhodčí: ",'Základní list'!E6)</f>
        <v>Hlavní rozhodčí: </v>
      </c>
      <c r="Q3" s="84"/>
      <c r="R3" s="84"/>
      <c r="S3" s="84"/>
      <c r="T3" s="84"/>
      <c r="W3" s="85"/>
      <c r="X3" s="85"/>
      <c r="Y3" s="85"/>
      <c r="Z3" s="85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</row>
    <row r="4" spans="1:55" s="80" customFormat="1" ht="12.75">
      <c r="A4" s="83"/>
      <c r="B4" s="84" t="str">
        <f>CONCATENATE("Datum konání: ",'Základní list'!D4," - ",'Základní list'!F4)</f>
        <v>Datum konání: 8.9.2012 - 9.9.2012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3"/>
      <c r="O4" s="83"/>
      <c r="P4" s="87"/>
      <c r="Q4" s="83"/>
      <c r="R4" s="87"/>
      <c r="S4" s="87"/>
      <c r="T4" s="87"/>
      <c r="W4" s="85"/>
      <c r="X4" s="87"/>
      <c r="Y4" s="83"/>
      <c r="Z4" s="83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</row>
    <row r="5" spans="1:55" s="94" customFormat="1" ht="12.75" customHeight="1">
      <c r="A5" s="88" t="s">
        <v>193</v>
      </c>
      <c r="B5" s="89" t="s">
        <v>194</v>
      </c>
      <c r="C5" s="90" t="s">
        <v>195</v>
      </c>
      <c r="D5" s="90"/>
      <c r="E5" s="90"/>
      <c r="F5" s="90"/>
      <c r="G5" s="90"/>
      <c r="H5" s="90"/>
      <c r="I5" s="90"/>
      <c r="J5" s="90"/>
      <c r="K5" s="90"/>
      <c r="L5" s="90" t="s">
        <v>196</v>
      </c>
      <c r="M5" s="90"/>
      <c r="N5" s="90"/>
      <c r="O5" s="90"/>
      <c r="P5" s="90"/>
      <c r="Q5" s="90"/>
      <c r="R5" s="90"/>
      <c r="S5" s="90"/>
      <c r="T5" s="90"/>
      <c r="U5" s="91" t="s">
        <v>197</v>
      </c>
      <c r="V5" s="92" t="s">
        <v>198</v>
      </c>
      <c r="W5" s="93" t="s">
        <v>199</v>
      </c>
      <c r="X5" s="90" t="s">
        <v>200</v>
      </c>
      <c r="Y5" s="90"/>
      <c r="Z5" s="90"/>
      <c r="AB5" s="95" t="s">
        <v>201</v>
      </c>
      <c r="AC5" s="95">
        <v>3</v>
      </c>
      <c r="AD5" s="95"/>
      <c r="AE5" s="96"/>
      <c r="AF5" s="95"/>
      <c r="AG5" s="96"/>
      <c r="AH5" s="95"/>
      <c r="AI5" s="96"/>
      <c r="AJ5" s="95"/>
      <c r="AK5" s="96"/>
      <c r="AL5" s="95"/>
      <c r="AM5" s="96"/>
      <c r="AN5" s="95"/>
      <c r="AO5" s="96"/>
      <c r="AP5" s="95"/>
      <c r="AQ5" s="96"/>
      <c r="AR5" s="95"/>
      <c r="AS5" s="96"/>
      <c r="AT5" s="95"/>
      <c r="AU5" s="96"/>
      <c r="AV5" s="95"/>
      <c r="AW5" s="96"/>
      <c r="AX5" s="95"/>
      <c r="AY5" s="96"/>
      <c r="AZ5" s="95"/>
      <c r="BA5" s="96"/>
      <c r="BB5" s="95"/>
      <c r="BC5" s="96"/>
    </row>
    <row r="6" spans="1:55" s="94" customFormat="1" ht="12.75" customHeight="1">
      <c r="A6" s="88"/>
      <c r="B6" s="89"/>
      <c r="C6" s="97" t="s">
        <v>202</v>
      </c>
      <c r="D6" s="98" t="s">
        <v>203</v>
      </c>
      <c r="E6" s="99" t="s">
        <v>204</v>
      </c>
      <c r="F6" s="99"/>
      <c r="G6" s="99" t="s">
        <v>205</v>
      </c>
      <c r="H6" s="99"/>
      <c r="I6" s="100" t="s">
        <v>206</v>
      </c>
      <c r="J6" s="100"/>
      <c r="K6" s="100"/>
      <c r="L6" s="97" t="s">
        <v>202</v>
      </c>
      <c r="M6" s="98" t="s">
        <v>203</v>
      </c>
      <c r="N6" s="101" t="str">
        <f>E6</f>
        <v>Sektor</v>
      </c>
      <c r="O6" s="101"/>
      <c r="P6" s="99" t="s">
        <v>205</v>
      </c>
      <c r="Q6" s="99"/>
      <c r="R6" s="100" t="s">
        <v>206</v>
      </c>
      <c r="S6" s="100"/>
      <c r="T6" s="100"/>
      <c r="U6" s="91"/>
      <c r="V6" s="92"/>
      <c r="W6" s="93"/>
      <c r="X6" s="90"/>
      <c r="Y6" s="90"/>
      <c r="Z6" s="90"/>
      <c r="AB6" s="95" t="s">
        <v>207</v>
      </c>
      <c r="AC6" s="95">
        <v>20</v>
      </c>
      <c r="AD6" s="95"/>
      <c r="AE6" s="96"/>
      <c r="AF6" s="95"/>
      <c r="AG6" s="96"/>
      <c r="AH6" s="95"/>
      <c r="AI6" s="96"/>
      <c r="AJ6" s="95"/>
      <c r="AK6" s="96"/>
      <c r="AL6" s="95"/>
      <c r="AM6" s="96"/>
      <c r="AN6" s="95"/>
      <c r="AO6" s="96"/>
      <c r="AP6" s="95"/>
      <c r="AQ6" s="96"/>
      <c r="AR6" s="95"/>
      <c r="AS6" s="96"/>
      <c r="AT6" s="95"/>
      <c r="AU6" s="96"/>
      <c r="AV6" s="95"/>
      <c r="AW6" s="96"/>
      <c r="AX6" s="95"/>
      <c r="AY6" s="96"/>
      <c r="AZ6" s="95"/>
      <c r="BA6" s="96"/>
      <c r="BB6" s="95"/>
      <c r="BC6" s="96"/>
    </row>
    <row r="7" spans="1:55" s="94" customFormat="1" ht="17.25">
      <c r="A7" s="88"/>
      <c r="B7" s="89"/>
      <c r="C7" s="97"/>
      <c r="D7" s="98"/>
      <c r="E7" s="102" t="s">
        <v>208</v>
      </c>
      <c r="F7" s="98" t="s">
        <v>209</v>
      </c>
      <c r="G7" s="103" t="s">
        <v>210</v>
      </c>
      <c r="H7" s="103" t="s">
        <v>211</v>
      </c>
      <c r="I7" s="103" t="s">
        <v>210</v>
      </c>
      <c r="J7" s="103" t="s">
        <v>212</v>
      </c>
      <c r="K7" s="104" t="s">
        <v>213</v>
      </c>
      <c r="L7" s="97"/>
      <c r="M7" s="98"/>
      <c r="N7" s="102" t="str">
        <f>E7</f>
        <v>sk</v>
      </c>
      <c r="O7" s="98" t="str">
        <f>F7</f>
        <v>čís</v>
      </c>
      <c r="P7" s="103" t="s">
        <v>210</v>
      </c>
      <c r="Q7" s="103" t="s">
        <v>211</v>
      </c>
      <c r="R7" s="103" t="s">
        <v>210</v>
      </c>
      <c r="S7" s="103" t="s">
        <v>212</v>
      </c>
      <c r="T7" s="104" t="s">
        <v>213</v>
      </c>
      <c r="U7" s="91"/>
      <c r="V7" s="92"/>
      <c r="W7" s="93"/>
      <c r="X7" s="103" t="s">
        <v>210</v>
      </c>
      <c r="Y7" s="103" t="s">
        <v>212</v>
      </c>
      <c r="Z7" s="104" t="s">
        <v>213</v>
      </c>
      <c r="AB7" s="95"/>
      <c r="AC7" s="105"/>
      <c r="AD7" s="95"/>
      <c r="AE7" s="96"/>
      <c r="AF7" s="95"/>
      <c r="AG7" s="96"/>
      <c r="AH7" s="95"/>
      <c r="AI7" s="96"/>
      <c r="AJ7" s="95"/>
      <c r="AK7" s="96"/>
      <c r="AL7" s="95"/>
      <c r="AM7" s="96"/>
      <c r="AN7" s="95"/>
      <c r="AO7" s="96"/>
      <c r="AP7" s="95"/>
      <c r="AQ7" s="96"/>
      <c r="AR7" s="95"/>
      <c r="AS7" s="96"/>
      <c r="AT7" s="95"/>
      <c r="AU7" s="96"/>
      <c r="AV7" s="95"/>
      <c r="AW7" s="96"/>
      <c r="AX7" s="95"/>
      <c r="AY7" s="96"/>
      <c r="AZ7" s="95"/>
      <c r="BA7" s="96"/>
      <c r="BB7" s="95"/>
      <c r="BC7" s="96"/>
    </row>
    <row r="8" spans="1:55" s="94" customFormat="1" ht="25.5" customHeight="1">
      <c r="A8" s="106">
        <v>9</v>
      </c>
      <c r="B8" s="107" t="s">
        <v>59</v>
      </c>
      <c r="C8" s="108">
        <f>IF(D8="","",INDEX(Soupisky!$F:$F,MATCH(D8,Soupisky!$G:$G,0)))</f>
        <v>3235</v>
      </c>
      <c r="D8" s="109" t="s">
        <v>60</v>
      </c>
      <c r="E8" s="110" t="s">
        <v>170</v>
      </c>
      <c r="F8" s="111">
        <v>10</v>
      </c>
      <c r="G8" s="112">
        <f>IF($F8="","",INDEX('1. závod'!$A:$AP,$F8+5,INDEX('Základní list'!$B:$B,MATCH($E8,'Základní list'!$A:$A,0),1)))</f>
        <v>660</v>
      </c>
      <c r="H8" s="111">
        <f>IF($F8="","",INDEX('1. závod'!$A:$AP,$F8+5,INDEX('Základní list'!$B:$B,MATCH($E8,'Základní list'!$A:$A,0),1)+3))</f>
        <v>3</v>
      </c>
      <c r="I8" s="113">
        <f>IF(ISBLANK($F8),"",SUM(G8:G10))</f>
        <v>33900</v>
      </c>
      <c r="J8" s="113">
        <f>IF(ISBLANK($F8),"",SUM(H8:H10))</f>
        <v>10</v>
      </c>
      <c r="K8" s="114">
        <f>IF(ISBLANK($F8),"",RANK(J8,J:J,1))</f>
        <v>2</v>
      </c>
      <c r="L8" s="108">
        <f>IF(M8="","",INDEX(Soupisky!$F:$F,MATCH(M8,Soupisky!$G:$G,0)))</f>
        <v>3235</v>
      </c>
      <c r="M8" s="109" t="s">
        <v>60</v>
      </c>
      <c r="N8" s="110" t="s">
        <v>174</v>
      </c>
      <c r="O8" s="111">
        <v>3</v>
      </c>
      <c r="P8" s="112">
        <f>IF($O8="","",INDEX('2. závod'!$A:$AP,$O8+5,INDEX('Základní list'!$B:$B,MATCH($N8,'Základní list'!$A:$A,0),1)))</f>
        <v>19320</v>
      </c>
      <c r="Q8" s="111">
        <f>IF($O8="","",INDEX('2. závod'!$A:$AP,$O8+5,INDEX('Základní list'!$B:$B,MATCH($N8,'Základní list'!$A:$A,0),1)+3))</f>
        <v>1</v>
      </c>
      <c r="R8" s="115">
        <f>IF(ISBLANK($O8),"",SUM(P8:P10))</f>
        <v>71800</v>
      </c>
      <c r="S8" s="115">
        <f>IF(ISBLANK($O8),"",SUM(Q8:Q10))</f>
        <v>4</v>
      </c>
      <c r="T8" s="116">
        <f>IF(ISBLANK($O8),"",RANK(S8,S:S,1))</f>
        <v>1</v>
      </c>
      <c r="U8" s="117" t="str">
        <f aca="true" t="shared" si="0" ref="U8:U39">CONCATENATE(E8,F8)</f>
        <v>B10</v>
      </c>
      <c r="V8" s="117" t="str">
        <f aca="true" t="shared" si="1" ref="V8:V39">CONCATENATE(N8,O8)</f>
        <v>F3</v>
      </c>
      <c r="W8" s="118" t="str">
        <f>IF(ISBLANK(B8),"",B8)</f>
        <v>VASR.CZ</v>
      </c>
      <c r="X8" s="119">
        <f>IF(ISBLANK($O8),"",SUM(I8,R8))</f>
        <v>105700</v>
      </c>
      <c r="Y8" s="115">
        <f>IF(ISBLANK($O8),"",SUM(S8,J8))</f>
        <v>14</v>
      </c>
      <c r="Z8" s="116">
        <f>IF(ISBLANK($O8),"",RANK(Y8,Y:Y,1))</f>
        <v>1</v>
      </c>
      <c r="AB8" s="95"/>
      <c r="AC8" s="95"/>
      <c r="AD8" s="95"/>
      <c r="AE8" s="96"/>
      <c r="AF8" s="95"/>
      <c r="AG8" s="96"/>
      <c r="AH8" s="95"/>
      <c r="AI8" s="96"/>
      <c r="AJ8" s="95"/>
      <c r="AK8" s="96"/>
      <c r="AL8" s="95"/>
      <c r="AM8" s="96"/>
      <c r="AN8" s="95"/>
      <c r="AO8" s="96"/>
      <c r="AP8" s="95"/>
      <c r="AQ8" s="96"/>
      <c r="AR8" s="95"/>
      <c r="AS8" s="96"/>
      <c r="AT8" s="95"/>
      <c r="AU8" s="96"/>
      <c r="AV8" s="95"/>
      <c r="AW8" s="96"/>
      <c r="AX8" s="95"/>
      <c r="AY8" s="96"/>
      <c r="AZ8" s="95"/>
      <c r="BA8" s="96"/>
      <c r="BB8" s="95"/>
      <c r="BC8" s="96"/>
    </row>
    <row r="9" spans="1:55" s="94" customFormat="1" ht="25.5" customHeight="1">
      <c r="A9" s="106"/>
      <c r="B9" s="107"/>
      <c r="C9" s="120">
        <f>IF(D9="","",INDEX(Soupisky!$F:$F,MATCH(D9,Soupisky!$G:$G,0)))</f>
        <v>3054</v>
      </c>
      <c r="D9" s="121" t="s">
        <v>65</v>
      </c>
      <c r="E9" s="122" t="s">
        <v>172</v>
      </c>
      <c r="F9" s="123">
        <v>1</v>
      </c>
      <c r="G9" s="124">
        <f>IF($F9="","",INDEX('1. závod'!$A:$AP,$F9+5,INDEX('Základní list'!$B:$B,MATCH($E9,'Základní list'!$A:$A,0),1)))</f>
        <v>6200</v>
      </c>
      <c r="H9" s="125">
        <f>IF($F9="","",INDEX('1. závod'!$A:$AP,$F9+5,INDEX('Základní list'!$B:$B,MATCH($E9,'Základní list'!$A:$A,0),1)+3))</f>
        <v>6</v>
      </c>
      <c r="I9" s="113"/>
      <c r="J9" s="113"/>
      <c r="K9" s="114"/>
      <c r="L9" s="120">
        <f>IF(M9="","",INDEX(Soupisky!$F:$F,MATCH(M9,Soupisky!$G:$G,0)))</f>
        <v>3054</v>
      </c>
      <c r="M9" s="126" t="s">
        <v>65</v>
      </c>
      <c r="N9" s="122" t="s">
        <v>171</v>
      </c>
      <c r="O9" s="123">
        <v>1</v>
      </c>
      <c r="P9" s="124">
        <f>IF($O9="","",INDEX('2. závod'!$A:$AP,$O9+5,INDEX('Základní list'!$B:$B,MATCH($N9,'Základní list'!$A:$A,0),1)))</f>
        <v>24360</v>
      </c>
      <c r="Q9" s="125">
        <f>IF($O9="","",INDEX('2. závod'!$A:$AP,$O9+5,INDEX('Základní list'!$B:$B,MATCH($N9,'Základní list'!$A:$A,0),1)+3))</f>
        <v>2</v>
      </c>
      <c r="R9" s="115"/>
      <c r="S9" s="115"/>
      <c r="T9" s="116"/>
      <c r="U9" s="127" t="str">
        <f t="shared" si="0"/>
        <v>D1</v>
      </c>
      <c r="V9" s="127" t="str">
        <f t="shared" si="1"/>
        <v>C1</v>
      </c>
      <c r="W9" s="128" t="str">
        <f>IF(ISBLANK(B8),"",B8)</f>
        <v>VASR.CZ</v>
      </c>
      <c r="X9" s="119"/>
      <c r="Y9" s="115"/>
      <c r="Z9" s="116"/>
      <c r="AB9" s="95"/>
      <c r="AC9" s="95"/>
      <c r="AD9" s="95"/>
      <c r="AE9" s="96"/>
      <c r="AF9" s="95"/>
      <c r="AG9" s="96"/>
      <c r="AH9" s="95"/>
      <c r="AI9" s="96"/>
      <c r="AJ9" s="95"/>
      <c r="AK9" s="96"/>
      <c r="AL9" s="95"/>
      <c r="AM9" s="96"/>
      <c r="AN9" s="95"/>
      <c r="AO9" s="96"/>
      <c r="AP9" s="95"/>
      <c r="AQ9" s="96"/>
      <c r="AR9" s="95"/>
      <c r="AS9" s="96"/>
      <c r="AT9" s="95"/>
      <c r="AU9" s="96"/>
      <c r="AV9" s="95"/>
      <c r="AW9" s="96"/>
      <c r="AX9" s="95"/>
      <c r="AY9" s="96"/>
      <c r="AZ9" s="95"/>
      <c r="BA9" s="96"/>
      <c r="BB9" s="95"/>
      <c r="BC9" s="96"/>
    </row>
    <row r="10" spans="1:55" s="94" customFormat="1" ht="25.5" customHeight="1">
      <c r="A10" s="106"/>
      <c r="B10" s="107"/>
      <c r="C10" s="129">
        <f>IF(D10="","",INDEX(Soupisky!$F:$F,MATCH(D10,Soupisky!$G:$G,0)))</f>
        <v>3467</v>
      </c>
      <c r="D10" s="130" t="s">
        <v>62</v>
      </c>
      <c r="E10" s="131" t="s">
        <v>174</v>
      </c>
      <c r="F10" s="132">
        <v>8</v>
      </c>
      <c r="G10" s="133">
        <f>IF($F10="","",INDEX('1. závod'!$A:$AP,$F10+5,INDEX('Základní list'!$B:$B,MATCH($E10,'Základní list'!$A:$A,0),1)))</f>
        <v>27040</v>
      </c>
      <c r="H10" s="134">
        <f>IF($F10="","",INDEX('1. závod'!$A:$AP,$F10+5,INDEX('Základní list'!$B:$B,MATCH($E10,'Základní list'!$A:$A,0),1)+3))</f>
        <v>1</v>
      </c>
      <c r="I10" s="113"/>
      <c r="J10" s="113"/>
      <c r="K10" s="114"/>
      <c r="L10" s="129">
        <f>IF(M10="","",INDEX(Soupisky!$F:$F,MATCH(M10,Soupisky!$G:$G,0)))</f>
        <v>3467</v>
      </c>
      <c r="M10" s="130" t="s">
        <v>62</v>
      </c>
      <c r="N10" s="131" t="s">
        <v>169</v>
      </c>
      <c r="O10" s="132">
        <v>7</v>
      </c>
      <c r="P10" s="133">
        <f>IF($O10="","",INDEX('2. závod'!$A:$AP,$O10+5,INDEX('Základní list'!$B:$B,MATCH($N10,'Základní list'!$A:$A,0),1)))</f>
        <v>28120</v>
      </c>
      <c r="Q10" s="134">
        <f>IF($O10="","",INDEX('2. závod'!$A:$AP,$O10+5,INDEX('Základní list'!$B:$B,MATCH($N10,'Základní list'!$A:$A,0),1)+3))</f>
        <v>1</v>
      </c>
      <c r="R10" s="115"/>
      <c r="S10" s="115"/>
      <c r="T10" s="116"/>
      <c r="U10" s="135" t="str">
        <f t="shared" si="0"/>
        <v>F8</v>
      </c>
      <c r="V10" s="135" t="str">
        <f t="shared" si="1"/>
        <v>A7</v>
      </c>
      <c r="W10" s="136" t="str">
        <f>IF(ISBLANK(B8),"",B8)</f>
        <v>VASR.CZ</v>
      </c>
      <c r="X10" s="119"/>
      <c r="Y10" s="115"/>
      <c r="Z10" s="116"/>
      <c r="AB10" s="95"/>
      <c r="AC10" s="95"/>
      <c r="AD10" s="95"/>
      <c r="AE10" s="96"/>
      <c r="AF10" s="95"/>
      <c r="AG10" s="96"/>
      <c r="AH10" s="95"/>
      <c r="AI10" s="96"/>
      <c r="AJ10" s="95"/>
      <c r="AK10" s="96"/>
      <c r="AL10" s="95"/>
      <c r="AM10" s="96"/>
      <c r="AN10" s="95"/>
      <c r="AO10" s="96"/>
      <c r="AP10" s="95"/>
      <c r="AQ10" s="96"/>
      <c r="AR10" s="95"/>
      <c r="AS10" s="96"/>
      <c r="AT10" s="95"/>
      <c r="AU10" s="96"/>
      <c r="AV10" s="95"/>
      <c r="AW10" s="96"/>
      <c r="AX10" s="95"/>
      <c r="AY10" s="96"/>
      <c r="AZ10" s="95"/>
      <c r="BA10" s="96"/>
      <c r="BB10" s="95"/>
      <c r="BC10" s="96"/>
    </row>
    <row r="11" spans="1:55" s="94" customFormat="1" ht="25.5" customHeight="1">
      <c r="A11" s="106">
        <v>3</v>
      </c>
      <c r="B11" s="137" t="s">
        <v>22</v>
      </c>
      <c r="C11" s="108">
        <f>IF(D11="","",INDEX(Soupisky!$F:$F,MATCH(D11,Soupisky!$G:$G,0)))</f>
        <v>1730</v>
      </c>
      <c r="D11" s="109" t="s">
        <v>23</v>
      </c>
      <c r="E11" s="110" t="s">
        <v>172</v>
      </c>
      <c r="F11" s="111">
        <v>7</v>
      </c>
      <c r="G11" s="112">
        <f>IF($F11="","",INDEX('1. závod'!$A:$AP,$F11+5,INDEX('Základní list'!$B:$B,MATCH($E11,'Základní list'!$A:$A,0),1)))</f>
        <v>9420</v>
      </c>
      <c r="H11" s="111">
        <f>IF($F11="","",INDEX('1. závod'!$A:$AP,$F11+5,INDEX('Základní list'!$B:$B,MATCH($E11,'Základní list'!$A:$A,0),1)+3))</f>
        <v>1</v>
      </c>
      <c r="I11" s="113">
        <f>IF(ISBLANK($F11),"",SUM(G11:G13))</f>
        <v>25360</v>
      </c>
      <c r="J11" s="113">
        <f>IF(ISBLANK($F11),"",SUM(H11:H13))</f>
        <v>13</v>
      </c>
      <c r="K11" s="114">
        <f>IF(ISBLANK($F11),"",RANK(J11,J:J,1))</f>
        <v>6</v>
      </c>
      <c r="L11" s="108">
        <f>IF(M11="","",INDEX(Soupisky!$F:$F,MATCH(M11,Soupisky!$G:$G,0)))</f>
        <v>1730</v>
      </c>
      <c r="M11" s="109" t="s">
        <v>23</v>
      </c>
      <c r="N11" s="110" t="s">
        <v>171</v>
      </c>
      <c r="O11" s="111">
        <v>7</v>
      </c>
      <c r="P11" s="112">
        <f>IF($O11="","",INDEX('2. závod'!$A:$AP,$O11+5,INDEX('Základní list'!$B:$B,MATCH($N11,'Základní list'!$A:$A,0),1)))</f>
        <v>19760</v>
      </c>
      <c r="Q11" s="111">
        <f>IF($O11="","",INDEX('2. závod'!$A:$AP,$O11+5,INDEX('Základní list'!$B:$B,MATCH($N11,'Základní list'!$A:$A,0),1)+3))</f>
        <v>4</v>
      </c>
      <c r="R11" s="115">
        <f>IF(ISBLANK($O11),"",SUM(P11:P13))</f>
        <v>55960</v>
      </c>
      <c r="S11" s="115">
        <f>IF(ISBLANK($O11),"",SUM(Q11:Q13))</f>
        <v>10</v>
      </c>
      <c r="T11" s="116">
        <f>IF(ISBLANK($O11),"",RANK(S11,S:S,1))</f>
        <v>3</v>
      </c>
      <c r="U11" s="117" t="str">
        <f t="shared" si="0"/>
        <v>D7</v>
      </c>
      <c r="V11" s="117" t="str">
        <f t="shared" si="1"/>
        <v>C7</v>
      </c>
      <c r="W11" s="118" t="str">
        <f>IF(ISBLANK(B11),"",B11)</f>
        <v>MIVARDI Feeder Team Haná</v>
      </c>
      <c r="X11" s="119">
        <f>IF(ISBLANK($O11),"",SUM(I11,R11))</f>
        <v>81320</v>
      </c>
      <c r="Y11" s="115">
        <f>IF(ISBLANK($O11),"",SUM(S11,J11))</f>
        <v>23</v>
      </c>
      <c r="Z11" s="116">
        <f>IF(ISBLANK($O11),"",RANK(Y11,Y:Y,1))</f>
        <v>2</v>
      </c>
      <c r="AB11" s="95"/>
      <c r="AC11" s="95"/>
      <c r="AD11" s="95"/>
      <c r="AE11" s="138"/>
      <c r="AF11" s="95"/>
      <c r="AG11" s="138"/>
      <c r="AH11" s="95"/>
      <c r="AI11" s="138"/>
      <c r="AJ11" s="95"/>
      <c r="AK11" s="138"/>
      <c r="AL11" s="95"/>
      <c r="AM11" s="138"/>
      <c r="AN11" s="95"/>
      <c r="AO11" s="138"/>
      <c r="AP11" s="95"/>
      <c r="AQ11" s="138"/>
      <c r="AR11" s="95"/>
      <c r="AS11" s="138"/>
      <c r="AT11" s="95"/>
      <c r="AU11" s="138"/>
      <c r="AV11" s="95"/>
      <c r="AW11" s="138"/>
      <c r="AX11" s="95"/>
      <c r="AY11" s="138"/>
      <c r="AZ11" s="95"/>
      <c r="BA11" s="138"/>
      <c r="BB11" s="95"/>
      <c r="BC11" s="138"/>
    </row>
    <row r="12" spans="1:55" s="94" customFormat="1" ht="25.5" customHeight="1">
      <c r="A12" s="106"/>
      <c r="B12" s="137"/>
      <c r="C12" s="120">
        <f>IF(D12="","",INDEX(Soupisky!$F:$F,MATCH(D12,Soupisky!$G:$G,0)))</f>
        <v>2818</v>
      </c>
      <c r="D12" s="121" t="s">
        <v>24</v>
      </c>
      <c r="E12" s="122" t="s">
        <v>173</v>
      </c>
      <c r="F12" s="123">
        <v>3</v>
      </c>
      <c r="G12" s="124">
        <f>IF($F12="","",INDEX('1. závod'!$A:$AP,$F12+5,INDEX('Základní list'!$B:$B,MATCH($E12,'Základní list'!$A:$A,0),1)))</f>
        <v>15820</v>
      </c>
      <c r="H12" s="125">
        <f>IF($F12="","",INDEX('1. závod'!$A:$AP,$F12+5,INDEX('Základní list'!$B:$B,MATCH($E12,'Základní list'!$A:$A,0),1)+3))</f>
        <v>3</v>
      </c>
      <c r="I12" s="113"/>
      <c r="J12" s="113"/>
      <c r="K12" s="114"/>
      <c r="L12" s="120">
        <f>IF(M12="","",INDEX(Soupisky!$F:$F,MATCH(M12,Soupisky!$G:$G,0)))</f>
        <v>2818</v>
      </c>
      <c r="M12" s="121" t="s">
        <v>24</v>
      </c>
      <c r="N12" s="122" t="s">
        <v>170</v>
      </c>
      <c r="O12" s="123">
        <v>5</v>
      </c>
      <c r="P12" s="124">
        <f>IF($O12="","",INDEX('2. závod'!$A:$AP,$O12+5,INDEX('Základní list'!$B:$B,MATCH($N12,'Základní list'!$A:$A,0),1)))</f>
        <v>22980</v>
      </c>
      <c r="Q12" s="125">
        <f>IF($O12="","",INDEX('2. závod'!$A:$AP,$O12+5,INDEX('Základní list'!$B:$B,MATCH($N12,'Základní list'!$A:$A,0),1)+3))</f>
        <v>1</v>
      </c>
      <c r="R12" s="115"/>
      <c r="S12" s="115"/>
      <c r="T12" s="116"/>
      <c r="U12" s="127" t="str">
        <f t="shared" si="0"/>
        <v>E3</v>
      </c>
      <c r="V12" s="127" t="str">
        <f t="shared" si="1"/>
        <v>B5</v>
      </c>
      <c r="W12" s="128" t="str">
        <f>IF(ISBLANK(B11),"",B11)</f>
        <v>MIVARDI Feeder Team Haná</v>
      </c>
      <c r="X12" s="119"/>
      <c r="Y12" s="115"/>
      <c r="Z12" s="116"/>
      <c r="AB12" s="95"/>
      <c r="AC12" s="95"/>
      <c r="AD12" s="95"/>
      <c r="AE12" s="138"/>
      <c r="AF12" s="95"/>
      <c r="AG12" s="138"/>
      <c r="AH12" s="95"/>
      <c r="AI12" s="138"/>
      <c r="AJ12" s="95"/>
      <c r="AK12" s="138"/>
      <c r="AL12" s="95"/>
      <c r="AM12" s="138"/>
      <c r="AN12" s="95"/>
      <c r="AO12" s="138"/>
      <c r="AP12" s="95"/>
      <c r="AQ12" s="138"/>
      <c r="AR12" s="95"/>
      <c r="AS12" s="138"/>
      <c r="AT12" s="95"/>
      <c r="AU12" s="138"/>
      <c r="AV12" s="95"/>
      <c r="AW12" s="138"/>
      <c r="AX12" s="95"/>
      <c r="AY12" s="138"/>
      <c r="AZ12" s="95"/>
      <c r="BA12" s="138"/>
      <c r="BB12" s="95"/>
      <c r="BC12" s="138"/>
    </row>
    <row r="13" spans="1:55" s="94" customFormat="1" ht="25.5" customHeight="1">
      <c r="A13" s="106"/>
      <c r="B13" s="137"/>
      <c r="C13" s="129">
        <f>IF(D13="","",INDEX(Soupisky!$F:$F,MATCH(D13,Soupisky!$G:$G,0)))</f>
        <v>3264</v>
      </c>
      <c r="D13" s="130" t="s">
        <v>27</v>
      </c>
      <c r="E13" s="131" t="s">
        <v>170</v>
      </c>
      <c r="F13" s="132">
        <v>2</v>
      </c>
      <c r="G13" s="133">
        <f>IF($F13="","",INDEX('1. závod'!$A:$AP,$F13+5,INDEX('Základní list'!$B:$B,MATCH($E13,'Základní list'!$A:$A,0),1)))</f>
        <v>120</v>
      </c>
      <c r="H13" s="134">
        <f>IF($F13="","",INDEX('1. závod'!$A:$AP,$F13+5,INDEX('Základní list'!$B:$B,MATCH($E13,'Základní list'!$A:$A,0),1)+3))</f>
        <v>9</v>
      </c>
      <c r="I13" s="113"/>
      <c r="J13" s="113"/>
      <c r="K13" s="114"/>
      <c r="L13" s="129">
        <f>IF(M13="","",INDEX(Soupisky!$F:$F,MATCH(M13,Soupisky!$G:$G,0)))</f>
        <v>3264</v>
      </c>
      <c r="M13" s="130" t="s">
        <v>27</v>
      </c>
      <c r="N13" s="131" t="s">
        <v>174</v>
      </c>
      <c r="O13" s="132">
        <v>9</v>
      </c>
      <c r="P13" s="133">
        <f>IF($O13="","",INDEX('2. závod'!$A:$AP,$O13+5,INDEX('Základní list'!$B:$B,MATCH($N13,'Základní list'!$A:$A,0),1)))</f>
        <v>13220</v>
      </c>
      <c r="Q13" s="134">
        <f>IF($O13="","",INDEX('2. závod'!$A:$AP,$O13+5,INDEX('Základní list'!$B:$B,MATCH($N13,'Základní list'!$A:$A,0),1)+3))</f>
        <v>5</v>
      </c>
      <c r="R13" s="115"/>
      <c r="S13" s="115"/>
      <c r="T13" s="116"/>
      <c r="U13" s="135" t="str">
        <f t="shared" si="0"/>
        <v>B2</v>
      </c>
      <c r="V13" s="135" t="str">
        <f t="shared" si="1"/>
        <v>F9</v>
      </c>
      <c r="W13" s="136" t="str">
        <f>IF(ISBLANK(B11),"",B11)</f>
        <v>MIVARDI Feeder Team Haná</v>
      </c>
      <c r="X13" s="119"/>
      <c r="Y13" s="115"/>
      <c r="Z13" s="116"/>
      <c r="AB13" s="95"/>
      <c r="AC13" s="95"/>
      <c r="AD13" s="95"/>
      <c r="AE13" s="138"/>
      <c r="AF13" s="95"/>
      <c r="AG13" s="138"/>
      <c r="AH13" s="95"/>
      <c r="AI13" s="138"/>
      <c r="AJ13" s="95"/>
      <c r="AK13" s="138"/>
      <c r="AL13" s="95"/>
      <c r="AM13" s="138"/>
      <c r="AN13" s="95"/>
      <c r="AO13" s="138"/>
      <c r="AP13" s="95"/>
      <c r="AQ13" s="138"/>
      <c r="AR13" s="95"/>
      <c r="AS13" s="138"/>
      <c r="AT13" s="95"/>
      <c r="AU13" s="138"/>
      <c r="AV13" s="95"/>
      <c r="AW13" s="138"/>
      <c r="AX13" s="95"/>
      <c r="AY13" s="138"/>
      <c r="AZ13" s="95"/>
      <c r="BA13" s="138"/>
      <c r="BB13" s="95"/>
      <c r="BC13" s="138"/>
    </row>
    <row r="14" spans="1:55" s="94" customFormat="1" ht="25.5" customHeight="1">
      <c r="A14" s="106">
        <v>4</v>
      </c>
      <c r="B14" s="137" t="s">
        <v>28</v>
      </c>
      <c r="C14" s="108">
        <f>IF(D14="","",INDEX(Soupisky!$F:$F,MATCH(D14,Soupisky!$G:$G,0)))</f>
        <v>2298</v>
      </c>
      <c r="D14" s="109" t="s">
        <v>29</v>
      </c>
      <c r="E14" s="110" t="s">
        <v>172</v>
      </c>
      <c r="F14" s="111">
        <v>10</v>
      </c>
      <c r="G14" s="112">
        <f>IF($F14="","",INDEX('1. závod'!$A:$AP,$F14+5,INDEX('Základní list'!$B:$B,MATCH($E14,'Základní list'!$A:$A,0),1)))</f>
        <v>9060</v>
      </c>
      <c r="H14" s="111">
        <f>IF($F14="","",INDEX('1. závod'!$A:$AP,$F14+5,INDEX('Základní list'!$B:$B,MATCH($E14,'Základní list'!$A:$A,0),1)+3))</f>
        <v>2</v>
      </c>
      <c r="I14" s="113">
        <f>IF(ISBLANK($F14),"",SUM(G14:G16))</f>
        <v>14280</v>
      </c>
      <c r="J14" s="113">
        <f>IF(ISBLANK($F14),"",SUM(H14:H16))</f>
        <v>15</v>
      </c>
      <c r="K14" s="114">
        <f>IF(ISBLANK($F14),"",RANK(J14,J:J,1))</f>
        <v>9</v>
      </c>
      <c r="L14" s="108">
        <f>IF(M14="","",INDEX(Soupisky!$F:$F,MATCH(M14,Soupisky!$G:$G,0)))</f>
        <v>2298</v>
      </c>
      <c r="M14" s="109" t="s">
        <v>29</v>
      </c>
      <c r="N14" s="110" t="s">
        <v>170</v>
      </c>
      <c r="O14" s="111">
        <v>6</v>
      </c>
      <c r="P14" s="112">
        <f>IF($O14="","",INDEX('2. závod'!$A:$AP,$O14+5,INDEX('Základní list'!$B:$B,MATCH($N14,'Základní list'!$A:$A,0),1)))</f>
        <v>17560</v>
      </c>
      <c r="Q14" s="111">
        <f>IF($O14="","",INDEX('2. závod'!$A:$AP,$O14+5,INDEX('Základní list'!$B:$B,MATCH($N14,'Základní list'!$A:$A,0),1)+3))</f>
        <v>2</v>
      </c>
      <c r="R14" s="115">
        <f>IF(ISBLANK($O14),"",SUM(P14:P16))</f>
        <v>54940</v>
      </c>
      <c r="S14" s="115">
        <f>IF(ISBLANK($O14),"",SUM(Q14:Q16))</f>
        <v>10</v>
      </c>
      <c r="T14" s="116">
        <v>4</v>
      </c>
      <c r="U14" s="117" t="str">
        <f t="shared" si="0"/>
        <v>D10</v>
      </c>
      <c r="V14" s="117" t="str">
        <f t="shared" si="1"/>
        <v>B6</v>
      </c>
      <c r="W14" s="118" t="str">
        <f>IF(ISBLANK(B14),"",B14)</f>
        <v>TRABUCO Feeder Team Český Šternberk</v>
      </c>
      <c r="X14" s="119">
        <f>IF(ISBLANK($O14),"",SUM(I14,R14))</f>
        <v>69220</v>
      </c>
      <c r="Y14" s="115">
        <f>IF(ISBLANK($O14),"",SUM(S14,J14))</f>
        <v>25</v>
      </c>
      <c r="Z14" s="116">
        <f>IF(ISBLANK($O14),"",RANK(Y14,Y:Y,1))</f>
        <v>3</v>
      </c>
      <c r="AB14" s="95"/>
      <c r="AC14" s="95"/>
      <c r="AD14" s="95"/>
      <c r="AE14" s="96"/>
      <c r="AF14" s="95"/>
      <c r="AG14" s="96"/>
      <c r="AH14" s="95"/>
      <c r="AI14" s="96"/>
      <c r="AJ14" s="95"/>
      <c r="AK14" s="96"/>
      <c r="AL14" s="95"/>
      <c r="AM14" s="96"/>
      <c r="AN14" s="95"/>
      <c r="AO14" s="96"/>
      <c r="AP14" s="95"/>
      <c r="AQ14" s="96"/>
      <c r="AR14" s="95"/>
      <c r="AS14" s="96"/>
      <c r="AT14" s="95"/>
      <c r="AU14" s="96"/>
      <c r="AV14" s="95"/>
      <c r="AW14" s="96"/>
      <c r="AX14" s="95"/>
      <c r="AY14" s="96"/>
      <c r="AZ14" s="95"/>
      <c r="BA14" s="96"/>
      <c r="BB14" s="95"/>
      <c r="BC14" s="96"/>
    </row>
    <row r="15" spans="1:55" s="94" customFormat="1" ht="25.5" customHeight="1">
      <c r="A15" s="106"/>
      <c r="B15" s="137"/>
      <c r="C15" s="120">
        <f>IF(D15="","",INDEX(Soupisky!$F:$F,MATCH(D15,Soupisky!$G:$G,0)))</f>
        <v>2299</v>
      </c>
      <c r="D15" s="121" t="s">
        <v>30</v>
      </c>
      <c r="E15" s="122" t="s">
        <v>169</v>
      </c>
      <c r="F15" s="123">
        <v>7</v>
      </c>
      <c r="G15" s="124">
        <f>IF($F15="","",INDEX('1. závod'!$A:$AP,$F15+5,INDEX('Základní list'!$B:$B,MATCH($E15,'Základní list'!$A:$A,0),1)))</f>
        <v>3540</v>
      </c>
      <c r="H15" s="125">
        <f>IF($F15="","",INDEX('1. závod'!$A:$AP,$F15+5,INDEX('Základní list'!$B:$B,MATCH($E15,'Základní list'!$A:$A,0),1)+3))</f>
        <v>4</v>
      </c>
      <c r="I15" s="113"/>
      <c r="J15" s="113"/>
      <c r="K15" s="114"/>
      <c r="L15" s="120">
        <f>IF(M15="","",INDEX(Soupisky!$F:$F,MATCH(M15,Soupisky!$G:$G,0)))</f>
        <v>2299</v>
      </c>
      <c r="M15" s="121" t="s">
        <v>30</v>
      </c>
      <c r="N15" s="122" t="s">
        <v>172</v>
      </c>
      <c r="O15" s="123">
        <v>4</v>
      </c>
      <c r="P15" s="124">
        <f>IF($O15="","",INDEX('2. závod'!$A:$AP,$O15+5,INDEX('Základní list'!$B:$B,MATCH($N15,'Základní list'!$A:$A,0),1)))</f>
        <v>25700</v>
      </c>
      <c r="Q15" s="125">
        <f>IF($O15="","",INDEX('2. závod'!$A:$AP,$O15+5,INDEX('Základní list'!$B:$B,MATCH($N15,'Základní list'!$A:$A,0),1)+3))</f>
        <v>1</v>
      </c>
      <c r="R15" s="115"/>
      <c r="S15" s="115"/>
      <c r="T15" s="116"/>
      <c r="U15" s="127" t="str">
        <f t="shared" si="0"/>
        <v>A7</v>
      </c>
      <c r="V15" s="127" t="str">
        <f t="shared" si="1"/>
        <v>D4</v>
      </c>
      <c r="W15" s="128" t="str">
        <f>IF(ISBLANK(B14),"",B14)</f>
        <v>TRABUCO Feeder Team Český Šternberk</v>
      </c>
      <c r="X15" s="119"/>
      <c r="Y15" s="115"/>
      <c r="Z15" s="116"/>
      <c r="AB15" s="95"/>
      <c r="AC15" s="95"/>
      <c r="AD15" s="95"/>
      <c r="AE15" s="96"/>
      <c r="AF15" s="95"/>
      <c r="AG15" s="96"/>
      <c r="AH15" s="95"/>
      <c r="AI15" s="96"/>
      <c r="AJ15" s="95"/>
      <c r="AK15" s="96"/>
      <c r="AL15" s="95"/>
      <c r="AM15" s="96"/>
      <c r="AN15" s="95"/>
      <c r="AO15" s="96"/>
      <c r="AP15" s="95"/>
      <c r="AQ15" s="96"/>
      <c r="AR15" s="95"/>
      <c r="AS15" s="96"/>
      <c r="AT15" s="95"/>
      <c r="AU15" s="96"/>
      <c r="AV15" s="95"/>
      <c r="AW15" s="96"/>
      <c r="AX15" s="95"/>
      <c r="AY15" s="96"/>
      <c r="AZ15" s="95"/>
      <c r="BA15" s="96"/>
      <c r="BB15" s="95"/>
      <c r="BC15" s="96"/>
    </row>
    <row r="16" spans="1:55" s="94" customFormat="1" ht="25.5" customHeight="1">
      <c r="A16" s="106"/>
      <c r="B16" s="137"/>
      <c r="C16" s="129">
        <f>IF(D16="","",INDEX(Soupisky!$F:$F,MATCH(D16,Soupisky!$G:$G,0)))</f>
        <v>2297</v>
      </c>
      <c r="D16" s="130" t="s">
        <v>31</v>
      </c>
      <c r="E16" s="131" t="s">
        <v>173</v>
      </c>
      <c r="F16" s="132">
        <v>10</v>
      </c>
      <c r="G16" s="133">
        <f>IF($F16="","",INDEX('1. závod'!$A:$AP,$F16+5,INDEX('Základní list'!$B:$B,MATCH($E16,'Základní list'!$A:$A,0),1)))</f>
        <v>1680</v>
      </c>
      <c r="H16" s="134">
        <f>IF($F16="","",INDEX('1. závod'!$A:$AP,$F16+5,INDEX('Základní list'!$B:$B,MATCH($E16,'Základní list'!$A:$A,0),1)+3))</f>
        <v>9</v>
      </c>
      <c r="I16" s="113"/>
      <c r="J16" s="113"/>
      <c r="K16" s="114"/>
      <c r="L16" s="129">
        <f>IF(M16="","",INDEX(Soupisky!$F:$F,MATCH(M16,Soupisky!$G:$G,0)))</f>
        <v>2297</v>
      </c>
      <c r="M16" s="130" t="s">
        <v>31</v>
      </c>
      <c r="N16" s="131" t="s">
        <v>174</v>
      </c>
      <c r="O16" s="132">
        <v>6</v>
      </c>
      <c r="P16" s="133">
        <f>IF($O16="","",INDEX('2. závod'!$A:$AP,$O16+5,INDEX('Základní list'!$B:$B,MATCH($N16,'Základní list'!$A:$A,0),1)))</f>
        <v>11680</v>
      </c>
      <c r="Q16" s="134">
        <f>IF($O16="","",INDEX('2. závod'!$A:$AP,$O16+5,INDEX('Základní list'!$B:$B,MATCH($N16,'Základní list'!$A:$A,0),1)+3))</f>
        <v>7</v>
      </c>
      <c r="R16" s="115"/>
      <c r="S16" s="115"/>
      <c r="T16" s="116"/>
      <c r="U16" s="135" t="str">
        <f t="shared" si="0"/>
        <v>E10</v>
      </c>
      <c r="V16" s="135" t="str">
        <f t="shared" si="1"/>
        <v>F6</v>
      </c>
      <c r="W16" s="136" t="str">
        <f>IF(ISBLANK(B14),"",B14)</f>
        <v>TRABUCO Feeder Team Český Šternberk</v>
      </c>
      <c r="X16" s="119"/>
      <c r="Y16" s="115"/>
      <c r="Z16" s="116"/>
      <c r="AB16" s="95"/>
      <c r="AC16" s="95"/>
      <c r="AD16" s="95"/>
      <c r="AE16" s="96"/>
      <c r="AF16" s="95"/>
      <c r="AG16" s="96"/>
      <c r="AH16" s="95"/>
      <c r="AI16" s="96"/>
      <c r="AJ16" s="95"/>
      <c r="AK16" s="96"/>
      <c r="AL16" s="95"/>
      <c r="AM16" s="96"/>
      <c r="AN16" s="95"/>
      <c r="AO16" s="96"/>
      <c r="AP16" s="95"/>
      <c r="AQ16" s="96"/>
      <c r="AR16" s="95"/>
      <c r="AS16" s="96"/>
      <c r="AT16" s="95"/>
      <c r="AU16" s="96"/>
      <c r="AV16" s="95"/>
      <c r="AW16" s="96"/>
      <c r="AX16" s="95"/>
      <c r="AY16" s="96"/>
      <c r="AZ16" s="95"/>
      <c r="BA16" s="96"/>
      <c r="BB16" s="95"/>
      <c r="BC16" s="96"/>
    </row>
    <row r="17" spans="1:55" s="94" customFormat="1" ht="25.5" customHeight="1">
      <c r="A17" s="106">
        <v>19</v>
      </c>
      <c r="B17" s="137" t="s">
        <v>128</v>
      </c>
      <c r="C17" s="108">
        <f>IF(D17="","",INDEX(Soupisky!$F:$F,MATCH(D17,Soupisky!$G:$G,0)))</f>
        <v>3366</v>
      </c>
      <c r="D17" s="109" t="s">
        <v>129</v>
      </c>
      <c r="E17" s="110" t="s">
        <v>172</v>
      </c>
      <c r="F17" s="111">
        <v>9</v>
      </c>
      <c r="G17" s="112">
        <f>IF($F17="","",INDEX('1. závod'!$A:$AP,$F17+5,INDEX('Základní list'!$B:$B,MATCH($E17,'Základní list'!$A:$A,0),1)))</f>
        <v>7920</v>
      </c>
      <c r="H17" s="111">
        <f>IF($F17="","",INDEX('1. závod'!$A:$AP,$F17+5,INDEX('Základní list'!$B:$B,MATCH($E17,'Základní list'!$A:$A,0),1)+3))</f>
        <v>3</v>
      </c>
      <c r="I17" s="113">
        <f>IF(ISBLANK($F17),"",SUM(G17:G19))</f>
        <v>31620</v>
      </c>
      <c r="J17" s="113">
        <f>IF(ISBLANK($F17),"",SUM(H17:H19))</f>
        <v>10</v>
      </c>
      <c r="K17" s="114">
        <v>3</v>
      </c>
      <c r="L17" s="108">
        <f>IF(M17="","",INDEX(Soupisky!$F:$F,MATCH(M17,Soupisky!$G:$G,0)))</f>
        <v>3366</v>
      </c>
      <c r="M17" s="109" t="s">
        <v>129</v>
      </c>
      <c r="N17" s="110" t="s">
        <v>173</v>
      </c>
      <c r="O17" s="111">
        <v>6</v>
      </c>
      <c r="P17" s="112">
        <f>IF($O17="","",INDEX('2. závod'!$A:$AP,$O17+5,INDEX('Základní list'!$B:$B,MATCH($N17,'Základní list'!$A:$A,0),1)))</f>
        <v>9960</v>
      </c>
      <c r="Q17" s="111">
        <f>IF($O17="","",INDEX('2. závod'!$A:$AP,$O17+5,INDEX('Základní list'!$B:$B,MATCH($N17,'Základní list'!$A:$A,0),1)+3))</f>
        <v>6</v>
      </c>
      <c r="R17" s="115">
        <f>IF(ISBLANK($O17),"",SUM(P17:P19))</f>
        <v>35940</v>
      </c>
      <c r="S17" s="115">
        <f>IF(ISBLANK($O17),"",SUM(Q17:Q19))</f>
        <v>15</v>
      </c>
      <c r="T17" s="116">
        <v>9</v>
      </c>
      <c r="U17" s="117" t="str">
        <f t="shared" si="0"/>
        <v>D9</v>
      </c>
      <c r="V17" s="117" t="str">
        <f t="shared" si="1"/>
        <v>E6</v>
      </c>
      <c r="W17" s="118" t="str">
        <f>IF(ISBLANK(B17),"",B17)</f>
        <v>Feeder Team JIHOMORAVÁCI MO MRS Vyškov</v>
      </c>
      <c r="X17" s="119">
        <f>IF(ISBLANK($O17),"",SUM(I17,R17))</f>
        <v>67560</v>
      </c>
      <c r="Y17" s="115">
        <f>IF(ISBLANK($O17),"",SUM(S17,J17))</f>
        <v>25</v>
      </c>
      <c r="Z17" s="116">
        <v>4</v>
      </c>
      <c r="AB17" s="77"/>
      <c r="AC17" s="77"/>
      <c r="AD17" s="77"/>
      <c r="AE17" s="78"/>
      <c r="AF17" s="77"/>
      <c r="AG17" s="78"/>
      <c r="AH17" s="77"/>
      <c r="AI17" s="78"/>
      <c r="AJ17" s="77"/>
      <c r="AK17" s="78"/>
      <c r="AL17" s="77"/>
      <c r="AM17" s="78"/>
      <c r="AN17" s="77"/>
      <c r="AO17" s="78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7"/>
      <c r="BA17" s="78"/>
      <c r="BB17" s="77"/>
      <c r="BC17" s="78"/>
    </row>
    <row r="18" spans="1:55" s="94" customFormat="1" ht="25.5" customHeight="1">
      <c r="A18" s="106"/>
      <c r="B18" s="137"/>
      <c r="C18" s="120">
        <f>IF(D18="","",INDEX(Soupisky!$F:$F,MATCH(D18,Soupisky!$G:$G,0)))</f>
        <v>3365</v>
      </c>
      <c r="D18" s="121" t="s">
        <v>130</v>
      </c>
      <c r="E18" s="122" t="s">
        <v>173</v>
      </c>
      <c r="F18" s="123">
        <v>1</v>
      </c>
      <c r="G18" s="124">
        <f>IF($F18="","",INDEX('1. závod'!$A:$AP,$F18+5,INDEX('Základní list'!$B:$B,MATCH($E18,'Základní list'!$A:$A,0),1)))</f>
        <v>11780</v>
      </c>
      <c r="H18" s="125">
        <f>IF($F18="","",INDEX('1. závod'!$A:$AP,$F18+5,INDEX('Základní list'!$B:$B,MATCH($E18,'Základní list'!$A:$A,0),1)+3))</f>
        <v>5</v>
      </c>
      <c r="I18" s="113"/>
      <c r="J18" s="113"/>
      <c r="K18" s="114"/>
      <c r="L18" s="120">
        <f>IF(M18="","",INDEX(Soupisky!$F:$F,MATCH(M18,Soupisky!$G:$G,0)))</f>
        <v>3365</v>
      </c>
      <c r="M18" s="121" t="s">
        <v>130</v>
      </c>
      <c r="N18" s="122" t="s">
        <v>172</v>
      </c>
      <c r="O18" s="123">
        <v>8</v>
      </c>
      <c r="P18" s="124">
        <f>IF($O18="","",INDEX('2. závod'!$A:$AP,$O18+5,INDEX('Základní list'!$B:$B,MATCH($N18,'Základní list'!$A:$A,0),1)))</f>
        <v>8280</v>
      </c>
      <c r="Q18" s="125">
        <f>IF($O18="","",INDEX('2. závod'!$A:$AP,$O18+5,INDEX('Základní list'!$B:$B,MATCH($N18,'Základní list'!$A:$A,0),1)+3))</f>
        <v>6</v>
      </c>
      <c r="R18" s="115"/>
      <c r="S18" s="115"/>
      <c r="T18" s="116"/>
      <c r="U18" s="127" t="str">
        <f t="shared" si="0"/>
        <v>E1</v>
      </c>
      <c r="V18" s="127" t="str">
        <f t="shared" si="1"/>
        <v>D8</v>
      </c>
      <c r="W18" s="128" t="str">
        <f>IF(ISBLANK(B17),"",B17)</f>
        <v>Feeder Team JIHOMORAVÁCI MO MRS Vyškov</v>
      </c>
      <c r="X18" s="119"/>
      <c r="Y18" s="115"/>
      <c r="Z18" s="116"/>
      <c r="AB18" s="77"/>
      <c r="AC18" s="77"/>
      <c r="AD18" s="77"/>
      <c r="AE18" s="78"/>
      <c r="AF18" s="77"/>
      <c r="AG18" s="78"/>
      <c r="AH18" s="77"/>
      <c r="AI18" s="78"/>
      <c r="AJ18" s="77"/>
      <c r="AK18" s="78"/>
      <c r="AL18" s="77"/>
      <c r="AM18" s="78"/>
      <c r="AN18" s="77"/>
      <c r="AO18" s="78"/>
      <c r="AP18" s="77"/>
      <c r="AQ18" s="78"/>
      <c r="AR18" s="77"/>
      <c r="AS18" s="78"/>
      <c r="AT18" s="77"/>
      <c r="AU18" s="78"/>
      <c r="AV18" s="77"/>
      <c r="AW18" s="78"/>
      <c r="AX18" s="77"/>
      <c r="AY18" s="78"/>
      <c r="AZ18" s="77"/>
      <c r="BA18" s="78"/>
      <c r="BB18" s="77"/>
      <c r="BC18" s="78"/>
    </row>
    <row r="19" spans="1:55" s="94" customFormat="1" ht="25.5" customHeight="1">
      <c r="A19" s="106"/>
      <c r="B19" s="137"/>
      <c r="C19" s="129">
        <f>IF(D19="","",INDEX(Soupisky!$F:$F,MATCH(D19,Soupisky!$G:$G,0)))</f>
        <v>3052</v>
      </c>
      <c r="D19" s="130" t="s">
        <v>132</v>
      </c>
      <c r="E19" s="131" t="s">
        <v>169</v>
      </c>
      <c r="F19" s="132">
        <v>2</v>
      </c>
      <c r="G19" s="133">
        <f>IF($F19="","",INDEX('1. závod'!$A:$AP,$F19+5,INDEX('Základní list'!$B:$B,MATCH($E19,'Základní list'!$A:$A,0),1)))</f>
        <v>11920</v>
      </c>
      <c r="H19" s="134">
        <f>IF($F19="","",INDEX('1. závod'!$A:$AP,$F19+5,INDEX('Základní list'!$B:$B,MATCH($E19,'Základní list'!$A:$A,0),1)+3))</f>
        <v>2</v>
      </c>
      <c r="I19" s="113"/>
      <c r="J19" s="113"/>
      <c r="K19" s="114"/>
      <c r="L19" s="129">
        <f>IF(M19="","",INDEX(Soupisky!$F:$F,MATCH(M19,Soupisky!$G:$G,0)))</f>
        <v>3052</v>
      </c>
      <c r="M19" s="130" t="s">
        <v>132</v>
      </c>
      <c r="N19" s="131" t="s">
        <v>169</v>
      </c>
      <c r="O19" s="132">
        <v>5</v>
      </c>
      <c r="P19" s="133">
        <f>IF($O19="","",INDEX('2. závod'!$A:$AP,$O19+5,INDEX('Základní list'!$B:$B,MATCH($N19,'Základní list'!$A:$A,0),1)))</f>
        <v>17700</v>
      </c>
      <c r="Q19" s="134">
        <f>IF($O19="","",INDEX('2. závod'!$A:$AP,$O19+5,INDEX('Základní list'!$B:$B,MATCH($N19,'Základní list'!$A:$A,0),1)+3))</f>
        <v>3</v>
      </c>
      <c r="R19" s="115"/>
      <c r="S19" s="115"/>
      <c r="T19" s="116"/>
      <c r="U19" s="135" t="str">
        <f t="shared" si="0"/>
        <v>A2</v>
      </c>
      <c r="V19" s="135" t="str">
        <f t="shared" si="1"/>
        <v>A5</v>
      </c>
      <c r="W19" s="136" t="str">
        <f>IF(ISBLANK(B17),"",B17)</f>
        <v>Feeder Team JIHOMORAVÁCI MO MRS Vyškov</v>
      </c>
      <c r="X19" s="119"/>
      <c r="Y19" s="115"/>
      <c r="Z19" s="116"/>
      <c r="AB19" s="77"/>
      <c r="AC19" s="77"/>
      <c r="AD19" s="77"/>
      <c r="AE19" s="78"/>
      <c r="AF19" s="77"/>
      <c r="AG19" s="78"/>
      <c r="AH19" s="77"/>
      <c r="AI19" s="78"/>
      <c r="AJ19" s="77"/>
      <c r="AK19" s="78"/>
      <c r="AL19" s="77"/>
      <c r="AM19" s="78"/>
      <c r="AN19" s="77"/>
      <c r="AO19" s="78"/>
      <c r="AP19" s="77"/>
      <c r="AQ19" s="78"/>
      <c r="AR19" s="77"/>
      <c r="AS19" s="78"/>
      <c r="AT19" s="77"/>
      <c r="AU19" s="78"/>
      <c r="AV19" s="77"/>
      <c r="AW19" s="78"/>
      <c r="AX19" s="77"/>
      <c r="AY19" s="78"/>
      <c r="AZ19" s="77"/>
      <c r="BA19" s="78"/>
      <c r="BB19" s="77"/>
      <c r="BC19" s="78"/>
    </row>
    <row r="20" spans="1:55" s="94" customFormat="1" ht="25.5" customHeight="1">
      <c r="A20" s="106">
        <v>18</v>
      </c>
      <c r="B20" s="137" t="s">
        <v>121</v>
      </c>
      <c r="C20" s="108">
        <f>IF(D20="","",INDEX(Soupisky!$F:$F,MATCH(D20,Soupisky!$G:$G,0)))</f>
        <v>3379</v>
      </c>
      <c r="D20" s="109" t="s">
        <v>122</v>
      </c>
      <c r="E20" s="110" t="s">
        <v>170</v>
      </c>
      <c r="F20" s="111">
        <v>8</v>
      </c>
      <c r="G20" s="112">
        <f>IF($F20="","",INDEX('1. závod'!$A:$AP,$F20+5,INDEX('Základní list'!$B:$B,MATCH($E20,'Základní list'!$A:$A,0),1)))</f>
        <v>1420</v>
      </c>
      <c r="H20" s="111">
        <f>IF($F20="","",INDEX('1. závod'!$A:$AP,$F20+5,INDEX('Základní list'!$B:$B,MATCH($E20,'Základní list'!$A:$A,0),1)+3))</f>
        <v>2</v>
      </c>
      <c r="I20" s="113">
        <f>IF(ISBLANK($F20),"",SUM(G20:G22))</f>
        <v>8080</v>
      </c>
      <c r="J20" s="113">
        <f>IF(ISBLANK($F20),"",SUM(H20:H22))</f>
        <v>13</v>
      </c>
      <c r="K20" s="114">
        <v>8</v>
      </c>
      <c r="L20" s="108">
        <f>IF(M20="","",INDEX(Soupisky!$F:$F,MATCH(M20,Soupisky!$G:$G,0)))</f>
        <v>3379</v>
      </c>
      <c r="M20" s="109" t="s">
        <v>122</v>
      </c>
      <c r="N20" s="110" t="s">
        <v>174</v>
      </c>
      <c r="O20" s="111">
        <v>1</v>
      </c>
      <c r="P20" s="112">
        <f>IF($O20="","",INDEX('2. závod'!$A:$AP,$O20+5,INDEX('Základní list'!$B:$B,MATCH($N20,'Základní list'!$A:$A,0),1)))</f>
        <v>19020</v>
      </c>
      <c r="Q20" s="111">
        <f>IF($O20="","",INDEX('2. závod'!$A:$AP,$O20+5,INDEX('Základní list'!$B:$B,MATCH($N20,'Základní list'!$A:$A,0),1)+3))</f>
        <v>3</v>
      </c>
      <c r="R20" s="115">
        <f>IF(ISBLANK($O20),"",SUM(P20:P22))</f>
        <v>42260</v>
      </c>
      <c r="S20" s="115">
        <f>IF(ISBLANK($O20),"",SUM(Q20:Q22))</f>
        <v>14</v>
      </c>
      <c r="T20" s="116">
        <f>IF(ISBLANK($O20),"",RANK(S20,S:S,1))</f>
        <v>7</v>
      </c>
      <c r="U20" s="117" t="str">
        <f t="shared" si="0"/>
        <v>B8</v>
      </c>
      <c r="V20" s="117" t="str">
        <f t="shared" si="1"/>
        <v>F1</v>
      </c>
      <c r="W20" s="118" t="str">
        <f>IF(ISBLANK(B20),"",B20)</f>
        <v>Feeder team Jizera</v>
      </c>
      <c r="X20" s="119">
        <f>IF(ISBLANK($O20),"",SUM(I20,R20))</f>
        <v>50340</v>
      </c>
      <c r="Y20" s="115">
        <f>IF(ISBLANK($O20),"",SUM(S20,J20))</f>
        <v>27</v>
      </c>
      <c r="Z20" s="116">
        <f>IF(ISBLANK($O20),"",RANK(Y20,Y:Y,1))</f>
        <v>5</v>
      </c>
      <c r="AB20" s="77"/>
      <c r="AC20" s="77"/>
      <c r="AD20" s="77"/>
      <c r="AE20" s="78"/>
      <c r="AF20" s="77"/>
      <c r="AG20" s="78"/>
      <c r="AH20" s="77"/>
      <c r="AI20" s="78"/>
      <c r="AJ20" s="77"/>
      <c r="AK20" s="78"/>
      <c r="AL20" s="77"/>
      <c r="AM20" s="78"/>
      <c r="AN20" s="77"/>
      <c r="AO20" s="78"/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7"/>
      <c r="BA20" s="78"/>
      <c r="BB20" s="77"/>
      <c r="BC20" s="78"/>
    </row>
    <row r="21" spans="1:55" s="94" customFormat="1" ht="25.5" customHeight="1">
      <c r="A21" s="106"/>
      <c r="B21" s="137"/>
      <c r="C21" s="120">
        <f>IF(D21="","",INDEX(Soupisky!$F:$F,MATCH(D21,Soupisky!$G:$G,0)))</f>
        <v>3392</v>
      </c>
      <c r="D21" s="121" t="s">
        <v>123</v>
      </c>
      <c r="E21" s="122" t="s">
        <v>173</v>
      </c>
      <c r="F21" s="123">
        <v>8</v>
      </c>
      <c r="G21" s="124">
        <f>IF($F21="","",INDEX('1. závod'!$A:$AP,$F21+5,INDEX('Základní list'!$B:$B,MATCH($E21,'Základní list'!$A:$A,0),1)))</f>
        <v>1340</v>
      </c>
      <c r="H21" s="125">
        <f>IF($F21="","",INDEX('1. závod'!$A:$AP,$F21+5,INDEX('Základní list'!$B:$B,MATCH($E21,'Základní list'!$A:$A,0),1)+3))</f>
        <v>10</v>
      </c>
      <c r="I21" s="113"/>
      <c r="J21" s="113"/>
      <c r="K21" s="114"/>
      <c r="L21" s="120">
        <f>IF(M21="","",INDEX(Soupisky!$F:$F,MATCH(M21,Soupisky!$G:$G,0)))</f>
        <v>3392</v>
      </c>
      <c r="M21" s="121" t="s">
        <v>123</v>
      </c>
      <c r="N21" s="122" t="s">
        <v>172</v>
      </c>
      <c r="O21" s="123">
        <v>9</v>
      </c>
      <c r="P21" s="124">
        <f>IF($O21="","",INDEX('2. závod'!$A:$AP,$O21+5,INDEX('Základní list'!$B:$B,MATCH($N21,'Základní list'!$A:$A,0),1)))</f>
        <v>4600</v>
      </c>
      <c r="Q21" s="125">
        <f>IF($O21="","",INDEX('2. závod'!$A:$AP,$O21+5,INDEX('Základní list'!$B:$B,MATCH($N21,'Základní list'!$A:$A,0),1)+3))</f>
        <v>9</v>
      </c>
      <c r="R21" s="115"/>
      <c r="S21" s="115"/>
      <c r="T21" s="116"/>
      <c r="U21" s="127" t="str">
        <f t="shared" si="0"/>
        <v>E8</v>
      </c>
      <c r="V21" s="127" t="str">
        <f t="shared" si="1"/>
        <v>D9</v>
      </c>
      <c r="W21" s="128" t="str">
        <f>IF(ISBLANK(B20),"",B20)</f>
        <v>Feeder team Jizera</v>
      </c>
      <c r="X21" s="119"/>
      <c r="Y21" s="115"/>
      <c r="Z21" s="116"/>
      <c r="AB21" s="77"/>
      <c r="AC21" s="77"/>
      <c r="AD21" s="77"/>
      <c r="AE21" s="78"/>
      <c r="AF21" s="77"/>
      <c r="AG21" s="78"/>
      <c r="AH21" s="77"/>
      <c r="AI21" s="78"/>
      <c r="AJ21" s="77"/>
      <c r="AK21" s="78"/>
      <c r="AL21" s="77"/>
      <c r="AM21" s="78"/>
      <c r="AN21" s="77"/>
      <c r="AO21" s="78"/>
      <c r="AP21" s="77"/>
      <c r="AQ21" s="78"/>
      <c r="AR21" s="77"/>
      <c r="AS21" s="78"/>
      <c r="AT21" s="77"/>
      <c r="AU21" s="78"/>
      <c r="AV21" s="77"/>
      <c r="AW21" s="78"/>
      <c r="AX21" s="77"/>
      <c r="AY21" s="78"/>
      <c r="AZ21" s="77"/>
      <c r="BA21" s="78"/>
      <c r="BB21" s="77"/>
      <c r="BC21" s="78"/>
    </row>
    <row r="22" spans="1:55" s="94" customFormat="1" ht="25.5" customHeight="1">
      <c r="A22" s="106"/>
      <c r="B22" s="137"/>
      <c r="C22" s="129">
        <f>IF(D22="","",INDEX(Soupisky!$F:$F,MATCH(D22,Soupisky!$G:$G,0)))</f>
        <v>3428</v>
      </c>
      <c r="D22" s="130" t="s">
        <v>127</v>
      </c>
      <c r="E22" s="131" t="s">
        <v>171</v>
      </c>
      <c r="F22" s="132">
        <v>2</v>
      </c>
      <c r="G22" s="133">
        <f>IF($F22="","",INDEX('1. závod'!$A:$AP,$F22+5,INDEX('Základní list'!$B:$B,MATCH($E22,'Základní list'!$A:$A,0),1)))</f>
        <v>5320</v>
      </c>
      <c r="H22" s="134">
        <f>IF($F22="","",INDEX('1. závod'!$A:$AP,$F22+5,INDEX('Základní list'!$B:$B,MATCH($E22,'Základní list'!$A:$A,0),1)+3))</f>
        <v>1</v>
      </c>
      <c r="I22" s="113"/>
      <c r="J22" s="113"/>
      <c r="K22" s="114"/>
      <c r="L22" s="129">
        <f>IF(M22="","",INDEX(Soupisky!$F:$F,MATCH(M22,Soupisky!$G:$G,0)))</f>
        <v>3428</v>
      </c>
      <c r="M22" s="130" t="s">
        <v>127</v>
      </c>
      <c r="N22" s="131" t="s">
        <v>169</v>
      </c>
      <c r="O22" s="132">
        <v>10</v>
      </c>
      <c r="P22" s="133">
        <f>IF($O22="","",INDEX('2. závod'!$A:$AP,$O22+5,INDEX('Základní list'!$B:$B,MATCH($N22,'Základní list'!$A:$A,0),1)))</f>
        <v>18640</v>
      </c>
      <c r="Q22" s="134">
        <f>IF($O22="","",INDEX('2. závod'!$A:$AP,$O22+5,INDEX('Základní list'!$B:$B,MATCH($N22,'Základní list'!$A:$A,0),1)+3))</f>
        <v>2</v>
      </c>
      <c r="R22" s="115"/>
      <c r="S22" s="115"/>
      <c r="T22" s="116"/>
      <c r="U22" s="135" t="str">
        <f t="shared" si="0"/>
        <v>C2</v>
      </c>
      <c r="V22" s="135" t="str">
        <f t="shared" si="1"/>
        <v>A10</v>
      </c>
      <c r="W22" s="136" t="str">
        <f>IF(ISBLANK(B20),"",B20)</f>
        <v>Feeder team Jizera</v>
      </c>
      <c r="X22" s="119"/>
      <c r="Y22" s="115"/>
      <c r="Z22" s="116"/>
      <c r="AB22" s="77"/>
      <c r="AC22" s="77"/>
      <c r="AD22" s="77"/>
      <c r="AE22" s="78"/>
      <c r="AF22" s="77"/>
      <c r="AG22" s="78"/>
      <c r="AH22" s="77"/>
      <c r="AI22" s="78"/>
      <c r="AJ22" s="77"/>
      <c r="AK22" s="78"/>
      <c r="AL22" s="77"/>
      <c r="AM22" s="78"/>
      <c r="AN22" s="77"/>
      <c r="AO22" s="78"/>
      <c r="AP22" s="77"/>
      <c r="AQ22" s="78"/>
      <c r="AR22" s="77"/>
      <c r="AS22" s="78"/>
      <c r="AT22" s="77"/>
      <c r="AU22" s="78"/>
      <c r="AV22" s="77"/>
      <c r="AW22" s="78"/>
      <c r="AX22" s="77"/>
      <c r="AY22" s="78"/>
      <c r="AZ22" s="77"/>
      <c r="BA22" s="78"/>
      <c r="BB22" s="77"/>
      <c r="BC22" s="78"/>
    </row>
    <row r="23" spans="1:55" s="94" customFormat="1" ht="25.5" customHeight="1">
      <c r="A23" s="106">
        <v>10</v>
      </c>
      <c r="B23" s="107" t="s">
        <v>66</v>
      </c>
      <c r="C23" s="108">
        <f>IF(D23="","",INDEX(Soupisky!$F:$F,MATCH(D23,Soupisky!$G:$G,0)))</f>
        <v>2263</v>
      </c>
      <c r="D23" s="109" t="s">
        <v>67</v>
      </c>
      <c r="E23" s="110" t="s">
        <v>174</v>
      </c>
      <c r="F23" s="111">
        <v>5</v>
      </c>
      <c r="G23" s="112">
        <f>IF($F23="","",INDEX('1. závod'!$A:$AP,$F23+5,INDEX('Základní list'!$B:$B,MATCH($E23,'Základní list'!$A:$A,0),1)))</f>
        <v>15680</v>
      </c>
      <c r="H23" s="111">
        <f>IF($F23="","",INDEX('1. závod'!$A:$AP,$F23+5,INDEX('Základní list'!$B:$B,MATCH($E23,'Základní list'!$A:$A,0),1)+3))</f>
        <v>2</v>
      </c>
      <c r="I23" s="113">
        <f>IF(ISBLANK($F23),"",SUM(G23:G25))</f>
        <v>20940</v>
      </c>
      <c r="J23" s="113">
        <f>IF(ISBLANK($F23),"",SUM(H23:H25))</f>
        <v>9</v>
      </c>
      <c r="K23" s="114">
        <f>IF(ISBLANK($F23),"",RANK(J23,J:J,1))</f>
        <v>1</v>
      </c>
      <c r="L23" s="108">
        <f>IF(M23="","",INDEX(Soupisky!$F:$F,MATCH(M23,Soupisky!$G:$G,0)))</f>
        <v>2263</v>
      </c>
      <c r="M23" s="109" t="s">
        <v>67</v>
      </c>
      <c r="N23" s="110" t="s">
        <v>171</v>
      </c>
      <c r="O23" s="111">
        <v>2</v>
      </c>
      <c r="P23" s="112">
        <f>IF($O23="","",INDEX('2. závod'!$A:$AP,$O23+5,INDEX('Základní list'!$B:$B,MATCH($N23,'Základní list'!$A:$A,0),1)))</f>
        <v>32140</v>
      </c>
      <c r="Q23" s="111">
        <f>IF($O23="","",INDEX('2. závod'!$A:$AP,$O23+5,INDEX('Základní list'!$B:$B,MATCH($N23,'Základní list'!$A:$A,0),1)+3))</f>
        <v>1</v>
      </c>
      <c r="R23" s="115">
        <f>IF(ISBLANK($O23),"",SUM(P23:P25))</f>
        <v>49880</v>
      </c>
      <c r="S23" s="115">
        <f>IF(ISBLANK($O23),"",SUM(Q23:Q25))</f>
        <v>19</v>
      </c>
      <c r="T23" s="116">
        <f>IF(ISBLANK($O23),"",RANK(S23,S:S,1))</f>
        <v>12</v>
      </c>
      <c r="U23" s="117" t="str">
        <f t="shared" si="0"/>
        <v>F5</v>
      </c>
      <c r="V23" s="117" t="str">
        <f t="shared" si="1"/>
        <v>C2</v>
      </c>
      <c r="W23" s="118" t="str">
        <f>IF(ISBLANK(B23),"",B23)</f>
        <v>RSK FEEDER TEAM MILO-PRAHA</v>
      </c>
      <c r="X23" s="119">
        <f>IF(ISBLANK($O23),"",SUM(I23,R23))</f>
        <v>70820</v>
      </c>
      <c r="Y23" s="115">
        <f>IF(ISBLANK($O23),"",SUM(S23,J23))</f>
        <v>28</v>
      </c>
      <c r="Z23" s="116">
        <f>IF(ISBLANK($O23),"",RANK(Y23,Y:Y,1))</f>
        <v>6</v>
      </c>
      <c r="AB23" s="77"/>
      <c r="AC23" s="77"/>
      <c r="AD23" s="77"/>
      <c r="AE23" s="78"/>
      <c r="AF23" s="77"/>
      <c r="AG23" s="78"/>
      <c r="AH23" s="77"/>
      <c r="AI23" s="78"/>
      <c r="AJ23" s="77"/>
      <c r="AK23" s="78"/>
      <c r="AL23" s="77"/>
      <c r="AM23" s="78"/>
      <c r="AN23" s="77"/>
      <c r="AO23" s="78"/>
      <c r="AP23" s="77"/>
      <c r="AQ23" s="78"/>
      <c r="AR23" s="77"/>
      <c r="AS23" s="78"/>
      <c r="AT23" s="77"/>
      <c r="AU23" s="78"/>
      <c r="AV23" s="77"/>
      <c r="AW23" s="78"/>
      <c r="AX23" s="77"/>
      <c r="AY23" s="78"/>
      <c r="AZ23" s="77"/>
      <c r="BA23" s="78"/>
      <c r="BB23" s="77"/>
      <c r="BC23" s="78"/>
    </row>
    <row r="24" spans="1:55" s="94" customFormat="1" ht="25.5" customHeight="1">
      <c r="A24" s="106"/>
      <c r="B24" s="107"/>
      <c r="C24" s="120">
        <f>IF(D24="","",INDEX(Soupisky!$F:$F,MATCH(D24,Soupisky!$G:$G,0)))</f>
        <v>2534</v>
      </c>
      <c r="D24" s="121" t="s">
        <v>68</v>
      </c>
      <c r="E24" s="122" t="s">
        <v>170</v>
      </c>
      <c r="F24" s="123">
        <v>9</v>
      </c>
      <c r="G24" s="124">
        <f>IF($F24="","",INDEX('1. závod'!$A:$AP,$F24+5,INDEX('Základní list'!$B:$B,MATCH($E24,'Základní list'!$A:$A,0),1)))</f>
        <v>560</v>
      </c>
      <c r="H24" s="125">
        <f>IF($F24="","",INDEX('1. závod'!$A:$AP,$F24+5,INDEX('Základní list'!$B:$B,MATCH($E24,'Základní list'!$A:$A,0),1)+3))</f>
        <v>4</v>
      </c>
      <c r="I24" s="113"/>
      <c r="J24" s="113"/>
      <c r="K24" s="114"/>
      <c r="L24" s="120">
        <f>IF(M24="","",INDEX(Soupisky!$F:$F,MATCH(M24,Soupisky!$G:$G,0)))</f>
        <v>2534</v>
      </c>
      <c r="M24" s="121" t="s">
        <v>68</v>
      </c>
      <c r="N24" s="122" t="s">
        <v>174</v>
      </c>
      <c r="O24" s="123">
        <v>7</v>
      </c>
      <c r="P24" s="124">
        <f>IF($O24="","",INDEX('2. závod'!$A:$AP,$O24+5,INDEX('Základní list'!$B:$B,MATCH($N24,'Základní list'!$A:$A,0),1)))</f>
        <v>6300</v>
      </c>
      <c r="Q24" s="125">
        <f>IF($O24="","",INDEX('2. závod'!$A:$AP,$O24+5,INDEX('Základní list'!$B:$B,MATCH($N24,'Základní list'!$A:$A,0),1)+3))</f>
        <v>10</v>
      </c>
      <c r="R24" s="115"/>
      <c r="S24" s="115"/>
      <c r="T24" s="116"/>
      <c r="U24" s="127" t="str">
        <f t="shared" si="0"/>
        <v>B9</v>
      </c>
      <c r="V24" s="127" t="str">
        <f t="shared" si="1"/>
        <v>F7</v>
      </c>
      <c r="W24" s="128" t="str">
        <f>IF(ISBLANK(B23),"",B23)</f>
        <v>RSK FEEDER TEAM MILO-PRAHA</v>
      </c>
      <c r="X24" s="119"/>
      <c r="Y24" s="115"/>
      <c r="Z24" s="116"/>
      <c r="AB24" s="77"/>
      <c r="AC24" s="77"/>
      <c r="AD24" s="77"/>
      <c r="AE24" s="78"/>
      <c r="AF24" s="77"/>
      <c r="AG24" s="78"/>
      <c r="AH24" s="77"/>
      <c r="AI24" s="78"/>
      <c r="AJ24" s="77"/>
      <c r="AK24" s="78"/>
      <c r="AL24" s="77"/>
      <c r="AM24" s="78"/>
      <c r="AN24" s="77"/>
      <c r="AO24" s="78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7"/>
      <c r="BA24" s="78"/>
      <c r="BB24" s="77"/>
      <c r="BC24" s="78"/>
    </row>
    <row r="25" spans="1:55" s="94" customFormat="1" ht="25.5" customHeight="1">
      <c r="A25" s="106"/>
      <c r="B25" s="107"/>
      <c r="C25" s="129">
        <f>IF(D25="","",INDEX(Soupisky!$F:$F,MATCH(D25,Soupisky!$G:$G,0)))</f>
        <v>2539</v>
      </c>
      <c r="D25" s="130" t="s">
        <v>69</v>
      </c>
      <c r="E25" s="131" t="s">
        <v>171</v>
      </c>
      <c r="F25" s="132">
        <v>4</v>
      </c>
      <c r="G25" s="133">
        <f>IF($F25="","",INDEX('1. závod'!$A:$AP,$F25+5,INDEX('Základní list'!$B:$B,MATCH($E25,'Základní list'!$A:$A,0),1)))</f>
        <v>4700</v>
      </c>
      <c r="H25" s="134">
        <f>IF($F25="","",INDEX('1. závod'!$A:$AP,$F25+5,INDEX('Základní list'!$B:$B,MATCH($E25,'Základní list'!$A:$A,0),1)+3))</f>
        <v>3</v>
      </c>
      <c r="I25" s="113"/>
      <c r="J25" s="113"/>
      <c r="K25" s="114"/>
      <c r="L25" s="129">
        <f>IF(M25="","",INDEX(Soupisky!$F:$F,MATCH(M25,Soupisky!$G:$G,0)))</f>
        <v>2539</v>
      </c>
      <c r="M25" s="130" t="s">
        <v>69</v>
      </c>
      <c r="N25" s="131" t="s">
        <v>170</v>
      </c>
      <c r="O25" s="132">
        <v>8</v>
      </c>
      <c r="P25" s="133">
        <f>IF($O25="","",INDEX('2. závod'!$A:$AP,$O25+5,INDEX('Základní list'!$B:$B,MATCH($N25,'Základní list'!$A:$A,0),1)))</f>
        <v>11440</v>
      </c>
      <c r="Q25" s="134">
        <f>IF($O25="","",INDEX('2. závod'!$A:$AP,$O25+5,INDEX('Základní list'!$B:$B,MATCH($N25,'Základní list'!$A:$A,0),1)+3))</f>
        <v>8</v>
      </c>
      <c r="R25" s="115"/>
      <c r="S25" s="115"/>
      <c r="T25" s="116"/>
      <c r="U25" s="135" t="str">
        <f t="shared" si="0"/>
        <v>C4</v>
      </c>
      <c r="V25" s="135" t="str">
        <f t="shared" si="1"/>
        <v>B8</v>
      </c>
      <c r="W25" s="136" t="str">
        <f>IF(ISBLANK(B23),"",B23)</f>
        <v>RSK FEEDER TEAM MILO-PRAHA</v>
      </c>
      <c r="X25" s="119"/>
      <c r="Y25" s="115"/>
      <c r="Z25" s="116"/>
      <c r="AB25" s="77"/>
      <c r="AC25" s="77"/>
      <c r="AD25" s="77"/>
      <c r="AE25" s="78"/>
      <c r="AF25" s="77"/>
      <c r="AG25" s="78"/>
      <c r="AH25" s="77"/>
      <c r="AI25" s="78"/>
      <c r="AJ25" s="77"/>
      <c r="AK25" s="78"/>
      <c r="AL25" s="77"/>
      <c r="AM25" s="78"/>
      <c r="AN25" s="77"/>
      <c r="AO25" s="78"/>
      <c r="AP25" s="77"/>
      <c r="AQ25" s="78"/>
      <c r="AR25" s="77"/>
      <c r="AS25" s="78"/>
      <c r="AT25" s="77"/>
      <c r="AU25" s="78"/>
      <c r="AV25" s="77"/>
      <c r="AW25" s="78"/>
      <c r="AX25" s="77"/>
      <c r="AY25" s="78"/>
      <c r="AZ25" s="77"/>
      <c r="BA25" s="78"/>
      <c r="BB25" s="77"/>
      <c r="BC25" s="78"/>
    </row>
    <row r="26" spans="1:55" s="94" customFormat="1" ht="25.5" customHeight="1">
      <c r="A26" s="106">
        <v>2</v>
      </c>
      <c r="B26" s="137" t="s">
        <v>16</v>
      </c>
      <c r="C26" s="108">
        <f>IF(D26="","",INDEX(Soupisky!$F:$F,MATCH(D26,Soupisky!$G:$G,0)))</f>
        <v>2259</v>
      </c>
      <c r="D26" s="109" t="s">
        <v>17</v>
      </c>
      <c r="E26" s="110" t="s">
        <v>172</v>
      </c>
      <c r="F26" s="111">
        <v>2</v>
      </c>
      <c r="G26" s="112">
        <f>IF($F26="","",INDEX('1. závod'!$A:$AP,$F26+5,INDEX('Základní list'!$B:$B,MATCH($E26,'Základní list'!$A:$A,0),1)))</f>
        <v>1840</v>
      </c>
      <c r="H26" s="111">
        <f>IF($F26="","",INDEX('1. závod'!$A:$AP,$F26+5,INDEX('Základní list'!$B:$B,MATCH($E26,'Základní list'!$A:$A,0),1)+3))</f>
        <v>8</v>
      </c>
      <c r="I26" s="113">
        <f>IF(ISBLANK($F26),"",SUM(G26:G28))</f>
        <v>19220</v>
      </c>
      <c r="J26" s="113">
        <f>IF(ISBLANK($F26),"",SUM(H26:H28))</f>
        <v>17</v>
      </c>
      <c r="K26" s="114">
        <f>IF(ISBLANK($F26),"",RANK(J26,J:J,1))</f>
        <v>12</v>
      </c>
      <c r="L26" s="108">
        <f>IF(M26="","",INDEX(Soupisky!$F:$F,MATCH(M26,Soupisky!$G:$G,0)))</f>
        <v>2259</v>
      </c>
      <c r="M26" s="109" t="s">
        <v>17</v>
      </c>
      <c r="N26" s="110" t="s">
        <v>170</v>
      </c>
      <c r="O26" s="111">
        <v>1</v>
      </c>
      <c r="P26" s="112">
        <f>IF($O26="","",INDEX('2. závod'!$A:$AP,$O26+5,INDEX('Základní list'!$B:$B,MATCH($N26,'Základní list'!$A:$A,0),1)))</f>
        <v>13720</v>
      </c>
      <c r="Q26" s="111">
        <f>IF($O26="","",INDEX('2. závod'!$A:$AP,$O26+5,INDEX('Základní list'!$B:$B,MATCH($N26,'Základní list'!$A:$A,0),1)+3))</f>
        <v>4</v>
      </c>
      <c r="R26" s="115">
        <f>IF(ISBLANK($O26),"",SUM(P26:P28))</f>
        <v>47280</v>
      </c>
      <c r="S26" s="115">
        <f>IF(ISBLANK($O26),"",SUM(Q26:Q28))</f>
        <v>11</v>
      </c>
      <c r="T26" s="116">
        <f>IF(ISBLANK($O26),"",RANK(S26,S:S,1))</f>
        <v>5</v>
      </c>
      <c r="U26" s="117" t="str">
        <f t="shared" si="0"/>
        <v>D2</v>
      </c>
      <c r="V26" s="117" t="str">
        <f t="shared" si="1"/>
        <v>B1</v>
      </c>
      <c r="W26" s="118" t="str">
        <f>IF(ISBLANK(B26),"",B26)</f>
        <v>HARDY Feeder Team</v>
      </c>
      <c r="X26" s="119">
        <f>IF(ISBLANK($O26),"",SUM(I26,R26))</f>
        <v>66500</v>
      </c>
      <c r="Y26" s="115">
        <f>IF(ISBLANK($O26),"",SUM(S26,J26))</f>
        <v>28</v>
      </c>
      <c r="Z26" s="116">
        <v>7</v>
      </c>
      <c r="AB26" s="95"/>
      <c r="AC26" s="95"/>
      <c r="AD26" s="95"/>
      <c r="AE26" s="138"/>
      <c r="AF26" s="95"/>
      <c r="AG26" s="138"/>
      <c r="AH26" s="95"/>
      <c r="AI26" s="138"/>
      <c r="AJ26" s="95"/>
      <c r="AK26" s="138"/>
      <c r="AL26" s="95"/>
      <c r="AM26" s="138"/>
      <c r="AN26" s="95"/>
      <c r="AO26" s="138"/>
      <c r="AP26" s="95"/>
      <c r="AQ26" s="138"/>
      <c r="AR26" s="95"/>
      <c r="AS26" s="138"/>
      <c r="AT26" s="95"/>
      <c r="AU26" s="138"/>
      <c r="AV26" s="95"/>
      <c r="AW26" s="138"/>
      <c r="AX26" s="95"/>
      <c r="AY26" s="138"/>
      <c r="AZ26" s="95"/>
      <c r="BA26" s="138"/>
      <c r="BB26" s="95"/>
      <c r="BC26" s="138"/>
    </row>
    <row r="27" spans="1:55" s="94" customFormat="1" ht="25.5" customHeight="1">
      <c r="A27" s="106"/>
      <c r="B27" s="137"/>
      <c r="C27" s="120">
        <f>IF(D27="","",INDEX(Soupisky!$F:$F,MATCH(D27,Soupisky!$G:$G,0)))</f>
        <v>2363</v>
      </c>
      <c r="D27" s="121" t="s">
        <v>18</v>
      </c>
      <c r="E27" s="122" t="s">
        <v>174</v>
      </c>
      <c r="F27" s="123">
        <v>4</v>
      </c>
      <c r="G27" s="124">
        <f>IF($F27="","",INDEX('1. závod'!$A:$AP,$F27+5,INDEX('Základní list'!$B:$B,MATCH($E27,'Základní list'!$A:$A,0),1)))</f>
        <v>14120</v>
      </c>
      <c r="H27" s="125">
        <f>IF($F27="","",INDEX('1. závod'!$A:$AP,$F27+5,INDEX('Základní list'!$B:$B,MATCH($E27,'Základní list'!$A:$A,0),1)+3))</f>
        <v>4</v>
      </c>
      <c r="I27" s="113"/>
      <c r="J27" s="113"/>
      <c r="K27" s="114"/>
      <c r="L27" s="120">
        <f>IF(M27="","",INDEX(Soupisky!$F:$F,MATCH(M27,Soupisky!$G:$G,0)))</f>
        <v>2363</v>
      </c>
      <c r="M27" s="121" t="s">
        <v>18</v>
      </c>
      <c r="N27" s="122" t="s">
        <v>174</v>
      </c>
      <c r="O27" s="123">
        <v>10</v>
      </c>
      <c r="P27" s="124">
        <f>IF($O27="","",INDEX('2. závod'!$A:$AP,$O27+5,INDEX('Základní list'!$B:$B,MATCH($N27,'Základní list'!$A:$A,0),1)))</f>
        <v>19160</v>
      </c>
      <c r="Q27" s="125">
        <f>IF($O27="","",INDEX('2. závod'!$A:$AP,$O27+5,INDEX('Základní list'!$B:$B,MATCH($N27,'Základní list'!$A:$A,0),1)+3))</f>
        <v>2</v>
      </c>
      <c r="R27" s="115"/>
      <c r="S27" s="115"/>
      <c r="T27" s="116"/>
      <c r="U27" s="127" t="str">
        <f t="shared" si="0"/>
        <v>F4</v>
      </c>
      <c r="V27" s="127" t="str">
        <f t="shared" si="1"/>
        <v>F10</v>
      </c>
      <c r="W27" s="128" t="str">
        <f>IF(ISBLANK(B26),"",B26)</f>
        <v>HARDY Feeder Team</v>
      </c>
      <c r="X27" s="119"/>
      <c r="Y27" s="115"/>
      <c r="Z27" s="116"/>
      <c r="AB27" s="95"/>
      <c r="AC27" s="95"/>
      <c r="AD27" s="95"/>
      <c r="AE27" s="138"/>
      <c r="AF27" s="95"/>
      <c r="AG27" s="138"/>
      <c r="AH27" s="95"/>
      <c r="AI27" s="138"/>
      <c r="AJ27" s="95"/>
      <c r="AK27" s="138"/>
      <c r="AL27" s="95"/>
      <c r="AM27" s="138"/>
      <c r="AN27" s="95"/>
      <c r="AO27" s="138"/>
      <c r="AP27" s="95"/>
      <c r="AQ27" s="138"/>
      <c r="AR27" s="95"/>
      <c r="AS27" s="138"/>
      <c r="AT27" s="95"/>
      <c r="AU27" s="138"/>
      <c r="AV27" s="95"/>
      <c r="AW27" s="138"/>
      <c r="AX27" s="95"/>
      <c r="AY27" s="138"/>
      <c r="AZ27" s="95"/>
      <c r="BA27" s="138"/>
      <c r="BB27" s="95"/>
      <c r="BC27" s="138"/>
    </row>
    <row r="28" spans="1:55" s="94" customFormat="1" ht="25.5" customHeight="1">
      <c r="A28" s="106"/>
      <c r="B28" s="137"/>
      <c r="C28" s="129">
        <f>IF(D28="","",INDEX(Soupisky!$F:$F,MATCH(D28,Soupisky!$G:$G,0)))</f>
        <v>2391</v>
      </c>
      <c r="D28" s="130" t="s">
        <v>19</v>
      </c>
      <c r="E28" s="131" t="s">
        <v>169</v>
      </c>
      <c r="F28" s="132">
        <v>10</v>
      </c>
      <c r="G28" s="133">
        <f>IF($F28="","",INDEX('1. závod'!$A:$AP,$F28+5,INDEX('Základní list'!$B:$B,MATCH($E28,'Základní list'!$A:$A,0),1)))</f>
        <v>3260</v>
      </c>
      <c r="H28" s="134">
        <f>IF($F28="","",INDEX('1. závod'!$A:$AP,$F28+5,INDEX('Základní list'!$B:$B,MATCH($E28,'Základní list'!$A:$A,0),1)+3))</f>
        <v>5</v>
      </c>
      <c r="I28" s="113"/>
      <c r="J28" s="113"/>
      <c r="K28" s="114"/>
      <c r="L28" s="129">
        <f>IF(M28="","",INDEX(Soupisky!$F:$F,MATCH(M28,Soupisky!$G:$G,0)))</f>
        <v>2391</v>
      </c>
      <c r="M28" s="130" t="s">
        <v>19</v>
      </c>
      <c r="N28" s="131" t="s">
        <v>172</v>
      </c>
      <c r="O28" s="132">
        <v>10</v>
      </c>
      <c r="P28" s="133">
        <f>IF($O28="","",INDEX('2. závod'!$A:$AP,$O28+5,INDEX('Základní list'!$B:$B,MATCH($N28,'Základní list'!$A:$A,0),1)))</f>
        <v>14400</v>
      </c>
      <c r="Q28" s="134">
        <f>IF($O28="","",INDEX('2. závod'!$A:$AP,$O28+5,INDEX('Základní list'!$B:$B,MATCH($N28,'Základní list'!$A:$A,0),1)+3))</f>
        <v>5</v>
      </c>
      <c r="R28" s="115"/>
      <c r="S28" s="115"/>
      <c r="T28" s="116"/>
      <c r="U28" s="135" t="str">
        <f t="shared" si="0"/>
        <v>A10</v>
      </c>
      <c r="V28" s="135" t="str">
        <f t="shared" si="1"/>
        <v>D10</v>
      </c>
      <c r="W28" s="136" t="str">
        <f>IF(ISBLANK(B26),"",B26)</f>
        <v>HARDY Feeder Team</v>
      </c>
      <c r="X28" s="119"/>
      <c r="Y28" s="115"/>
      <c r="Z28" s="116"/>
      <c r="AB28" s="95"/>
      <c r="AC28" s="95"/>
      <c r="AD28" s="95"/>
      <c r="AE28" s="138"/>
      <c r="AF28" s="95"/>
      <c r="AG28" s="138"/>
      <c r="AH28" s="95"/>
      <c r="AI28" s="138"/>
      <c r="AJ28" s="95"/>
      <c r="AK28" s="138"/>
      <c r="AL28" s="95"/>
      <c r="AM28" s="138"/>
      <c r="AN28" s="95"/>
      <c r="AO28" s="138"/>
      <c r="AP28" s="95"/>
      <c r="AQ28" s="138"/>
      <c r="AR28" s="95"/>
      <c r="AS28" s="138"/>
      <c r="AT28" s="95"/>
      <c r="AU28" s="138"/>
      <c r="AV28" s="95"/>
      <c r="AW28" s="138"/>
      <c r="AX28" s="95"/>
      <c r="AY28" s="138"/>
      <c r="AZ28" s="95"/>
      <c r="BA28" s="138"/>
      <c r="BB28" s="95"/>
      <c r="BC28" s="138"/>
    </row>
    <row r="29" spans="1:55" s="94" customFormat="1" ht="21.75" customHeight="1">
      <c r="A29" s="106">
        <v>1</v>
      </c>
      <c r="B29" s="137" t="s">
        <v>8</v>
      </c>
      <c r="C29" s="139">
        <f>IF(D29="","",INDEX(Soupisky!$F:$F,MATCH(D29,Soupisky!$G:$G,0)))</f>
        <v>3216</v>
      </c>
      <c r="D29" s="109" t="s">
        <v>14</v>
      </c>
      <c r="E29" s="110" t="s">
        <v>172</v>
      </c>
      <c r="F29" s="111">
        <v>5</v>
      </c>
      <c r="G29" s="112">
        <f>IF($F29="","",INDEX('1. závod'!$A:$AP,$F29+5,INDEX('Základní list'!$B:$B,MATCH($E29,'Základní list'!$A:$A,0),1)))</f>
        <v>4940</v>
      </c>
      <c r="H29" s="111">
        <f>IF($F29="","",INDEX('1. závod'!$A:$AP,$F29+5,INDEX('Základní list'!$B:$B,MATCH($E29,'Základní list'!$A:$A,0),1)+3))</f>
        <v>7</v>
      </c>
      <c r="I29" s="113">
        <f>IF(ISBLANK($F29),"",SUM(G29:G31))</f>
        <v>17960</v>
      </c>
      <c r="J29" s="113">
        <f>IF(ISBLANK($F29),"",SUM(H29:H31))</f>
        <v>22</v>
      </c>
      <c r="K29" s="114">
        <f>IF(ISBLANK($F29),"",RANK(J29,J:J,1))</f>
        <v>16</v>
      </c>
      <c r="L29" s="139">
        <f>IF(M29="","",INDEX(Soupisky!$F:$F,MATCH(M29,Soupisky!$G:$G,0)))</f>
        <v>3216</v>
      </c>
      <c r="M29" s="109" t="s">
        <v>14</v>
      </c>
      <c r="N29" s="110" t="s">
        <v>169</v>
      </c>
      <c r="O29" s="111">
        <v>9</v>
      </c>
      <c r="P29" s="112">
        <f>IF($O29="","",INDEX('2. závod'!$A:$AP,$O29+5,INDEX('Základní list'!$B:$B,MATCH($N29,'Základní list'!$A:$A,0),1)))</f>
        <v>14960</v>
      </c>
      <c r="Q29" s="111">
        <f>IF($O29="","",INDEX('2. závod'!$A:$AP,$O29+5,INDEX('Základní list'!$B:$B,MATCH($N29,'Základní list'!$A:$A,0),1)+3))</f>
        <v>5</v>
      </c>
      <c r="R29" s="115">
        <f>IF(ISBLANK($O29),"",SUM(P29:P31))</f>
        <v>60860</v>
      </c>
      <c r="S29" s="115">
        <f>IF(ISBLANK($O29),"",SUM(Q29:Q31))</f>
        <v>8</v>
      </c>
      <c r="T29" s="116">
        <f>IF(ISBLANK($O29),"",RANK(S29,S:S,1))</f>
        <v>2</v>
      </c>
      <c r="U29" s="117" t="str">
        <f t="shared" si="0"/>
        <v>D5</v>
      </c>
      <c r="V29" s="117" t="str">
        <f t="shared" si="1"/>
        <v>A9</v>
      </c>
      <c r="W29" s="118" t="str">
        <f>IF(ISBLANK(B29),"",B29)</f>
        <v>NORMARK Fishing Feeder Team MO ČRS Uničov</v>
      </c>
      <c r="X29" s="119">
        <f>IF(ISBLANK($O29),"",SUM(I29,R29))</f>
        <v>78820</v>
      </c>
      <c r="Y29" s="115">
        <f>IF(ISBLANK($O29),"",SUM(S29,J29))</f>
        <v>30</v>
      </c>
      <c r="Z29" s="116">
        <f>IF(ISBLANK($O29),"",RANK(Y29,Y:Y,1))</f>
        <v>8</v>
      </c>
      <c r="AB29" s="95"/>
      <c r="AC29" s="95"/>
      <c r="AD29" s="95"/>
      <c r="AE29" s="96"/>
      <c r="AF29" s="95"/>
      <c r="AG29" s="96"/>
      <c r="AH29" s="95"/>
      <c r="AI29" s="96"/>
      <c r="AJ29" s="95"/>
      <c r="AK29" s="96"/>
      <c r="AL29" s="95"/>
      <c r="AM29" s="96"/>
      <c r="AN29" s="95"/>
      <c r="AO29" s="96"/>
      <c r="AP29" s="95"/>
      <c r="AQ29" s="96"/>
      <c r="AR29" s="95"/>
      <c r="AS29" s="96"/>
      <c r="AT29" s="95"/>
      <c r="AU29" s="96"/>
      <c r="AV29" s="95"/>
      <c r="AW29" s="96"/>
      <c r="AX29" s="95"/>
      <c r="AY29" s="96"/>
      <c r="AZ29" s="95"/>
      <c r="BA29" s="96"/>
      <c r="BB29" s="95"/>
      <c r="BC29" s="96"/>
    </row>
    <row r="30" spans="1:55" s="94" customFormat="1" ht="25.5" customHeight="1">
      <c r="A30" s="106"/>
      <c r="B30" s="137"/>
      <c r="C30" s="140">
        <f>IF(D30="","",INDEX(Soupisky!$F:$F,MATCH(D30,Soupisky!$G:$G,0)))</f>
        <v>2304</v>
      </c>
      <c r="D30" s="121" t="s">
        <v>11</v>
      </c>
      <c r="E30" s="122" t="s">
        <v>170</v>
      </c>
      <c r="F30" s="123">
        <v>4</v>
      </c>
      <c r="G30" s="124">
        <f>IF($F30="","",INDEX('1. závod'!$A:$AP,$F30+5,INDEX('Základní list'!$B:$B,MATCH($E30,'Základní list'!$A:$A,0),1)))</f>
        <v>0</v>
      </c>
      <c r="H30" s="125">
        <f>IF($F30="","",INDEX('1. závod'!$A:$AP,$F30+5,INDEX('Základní list'!$B:$B,MATCH($E30,'Základní list'!$A:$A,0),1)+3))</f>
        <v>10</v>
      </c>
      <c r="I30" s="113"/>
      <c r="J30" s="113"/>
      <c r="K30" s="114"/>
      <c r="L30" s="140">
        <f>IF(M30="","",INDEX(Soupisky!$F:$F,MATCH(M30,Soupisky!$G:$G,0)))</f>
        <v>2304</v>
      </c>
      <c r="M30" s="121" t="s">
        <v>11</v>
      </c>
      <c r="N30" s="122" t="s">
        <v>173</v>
      </c>
      <c r="O30" s="123">
        <v>7</v>
      </c>
      <c r="P30" s="124">
        <f>IF($O30="","",INDEX('2. závod'!$A:$AP,$O30+5,INDEX('Základní list'!$B:$B,MATCH($N30,'Základní list'!$A:$A,0),1)))</f>
        <v>23880</v>
      </c>
      <c r="Q30" s="125">
        <f>IF($O30="","",INDEX('2. závod'!$A:$AP,$O30+5,INDEX('Základní list'!$B:$B,MATCH($N30,'Základní list'!$A:$A,0),1)+3))</f>
        <v>1</v>
      </c>
      <c r="R30" s="115"/>
      <c r="S30" s="115"/>
      <c r="T30" s="116"/>
      <c r="U30" s="127" t="str">
        <f t="shared" si="0"/>
        <v>B4</v>
      </c>
      <c r="V30" s="127" t="str">
        <f t="shared" si="1"/>
        <v>E7</v>
      </c>
      <c r="W30" s="128" t="str">
        <f>IF(ISBLANK(B29),"",B29)</f>
        <v>NORMARK Fishing Feeder Team MO ČRS Uničov</v>
      </c>
      <c r="X30" s="119"/>
      <c r="Y30" s="115"/>
      <c r="Z30" s="116"/>
      <c r="AB30" s="141"/>
      <c r="AC30" s="95"/>
      <c r="AD30" s="95"/>
      <c r="AE30" s="96"/>
      <c r="AF30" s="95"/>
      <c r="AG30" s="96"/>
      <c r="AH30" s="95"/>
      <c r="AI30" s="96"/>
      <c r="AJ30" s="95"/>
      <c r="AK30" s="96"/>
      <c r="AL30" s="95"/>
      <c r="AM30" s="96"/>
      <c r="AN30" s="95"/>
      <c r="AO30" s="96"/>
      <c r="AP30" s="95"/>
      <c r="AQ30" s="96"/>
      <c r="AR30" s="95"/>
      <c r="AS30" s="96"/>
      <c r="AT30" s="95"/>
      <c r="AU30" s="96"/>
      <c r="AV30" s="95"/>
      <c r="AW30" s="96"/>
      <c r="AX30" s="95"/>
      <c r="AY30" s="96"/>
      <c r="AZ30" s="95"/>
      <c r="BA30" s="96"/>
      <c r="BB30" s="95"/>
      <c r="BC30" s="96"/>
    </row>
    <row r="31" spans="1:55" s="94" customFormat="1" ht="25.5" customHeight="1">
      <c r="A31" s="106"/>
      <c r="B31" s="137"/>
      <c r="C31" s="142">
        <f>IF(D31="","",INDEX(Soupisky!$F:$F,MATCH(D31,Soupisky!$G:$G,0)))</f>
        <v>2358</v>
      </c>
      <c r="D31" s="130" t="s">
        <v>12</v>
      </c>
      <c r="E31" s="131" t="s">
        <v>174</v>
      </c>
      <c r="F31" s="132">
        <v>7</v>
      </c>
      <c r="G31" s="133">
        <f>IF($F31="","",INDEX('1. závod'!$A:$AP,$F31+5,INDEX('Základní list'!$B:$B,MATCH($E31,'Základní list'!$A:$A,0),1)))</f>
        <v>13020</v>
      </c>
      <c r="H31" s="134">
        <f>IF($F31="","",INDEX('1. závod'!$A:$AP,$F31+5,INDEX('Základní list'!$B:$B,MATCH($E31,'Základní list'!$A:$A,0),1)+3))</f>
        <v>5</v>
      </c>
      <c r="I31" s="113"/>
      <c r="J31" s="113"/>
      <c r="K31" s="114"/>
      <c r="L31" s="142">
        <f>IF(M31="","",INDEX(Soupisky!$F:$F,MATCH(M31,Soupisky!$G:$G,0)))</f>
        <v>2358</v>
      </c>
      <c r="M31" s="130" t="s">
        <v>12</v>
      </c>
      <c r="N31" s="131" t="s">
        <v>172</v>
      </c>
      <c r="O31" s="132">
        <v>2</v>
      </c>
      <c r="P31" s="133">
        <f>IF($O31="","",INDEX('2. závod'!$A:$AP,$O31+5,INDEX('Základní list'!$B:$B,MATCH($N31,'Základní list'!$A:$A,0),1)))</f>
        <v>22020</v>
      </c>
      <c r="Q31" s="134">
        <f>IF($O31="","",INDEX('2. závod'!$A:$AP,$O31+5,INDEX('Základní list'!$B:$B,MATCH($N31,'Základní list'!$A:$A,0),1)+3))</f>
        <v>2</v>
      </c>
      <c r="R31" s="115"/>
      <c r="S31" s="115"/>
      <c r="T31" s="116"/>
      <c r="U31" s="135" t="str">
        <f t="shared" si="0"/>
        <v>F7</v>
      </c>
      <c r="V31" s="135" t="str">
        <f t="shared" si="1"/>
        <v>D2</v>
      </c>
      <c r="W31" s="136" t="str">
        <f>IF(ISBLANK(B29),"",B29)</f>
        <v>NORMARK Fishing Feeder Team MO ČRS Uničov</v>
      </c>
      <c r="X31" s="119"/>
      <c r="Y31" s="115"/>
      <c r="Z31" s="116"/>
      <c r="AB31" s="95"/>
      <c r="AC31" s="95"/>
      <c r="AD31" s="95"/>
      <c r="AE31" s="96"/>
      <c r="AF31" s="95"/>
      <c r="AG31" s="96"/>
      <c r="AH31" s="95"/>
      <c r="AI31" s="96"/>
      <c r="AJ31" s="95"/>
      <c r="AK31" s="96"/>
      <c r="AL31" s="95"/>
      <c r="AM31" s="96"/>
      <c r="AN31" s="95"/>
      <c r="AO31" s="96"/>
      <c r="AP31" s="95"/>
      <c r="AQ31" s="96"/>
      <c r="AR31" s="95"/>
      <c r="AS31" s="96"/>
      <c r="AT31" s="95"/>
      <c r="AU31" s="96"/>
      <c r="AV31" s="95"/>
      <c r="AW31" s="96"/>
      <c r="AX31" s="95"/>
      <c r="AY31" s="96"/>
      <c r="AZ31" s="95"/>
      <c r="BA31" s="96"/>
      <c r="BB31" s="95"/>
      <c r="BC31" s="96"/>
    </row>
    <row r="32" spans="1:55" s="94" customFormat="1" ht="25.5" customHeight="1">
      <c r="A32" s="106">
        <v>20</v>
      </c>
      <c r="B32" s="137" t="s">
        <v>134</v>
      </c>
      <c r="C32" s="108">
        <f>IF(D32="","",INDEX(Soupisky!$F:$F,MATCH(D32,Soupisky!$G:$G,0)))</f>
        <v>4</v>
      </c>
      <c r="D32" s="109" t="s">
        <v>135</v>
      </c>
      <c r="E32" s="110" t="s">
        <v>169</v>
      </c>
      <c r="F32" s="111">
        <v>1</v>
      </c>
      <c r="G32" s="112">
        <f>IF($F32="","",INDEX('1. závod'!$A:$AP,$F32+5,INDEX('Základní list'!$B:$B,MATCH($E32,'Základní list'!$A:$A,0),1)))</f>
        <v>13120</v>
      </c>
      <c r="H32" s="111">
        <f>IF($F32="","",INDEX('1. závod'!$A:$AP,$F32+5,INDEX('Základní list'!$B:$B,MATCH($E32,'Základní list'!$A:$A,0),1)+3))</f>
        <v>1</v>
      </c>
      <c r="I32" s="113">
        <f>IF(ISBLANK($F32),"",SUM(G32:G34))</f>
        <v>22000</v>
      </c>
      <c r="J32" s="113">
        <f>IF(ISBLANK($F32),"",SUM(H32:H34))</f>
        <v>13</v>
      </c>
      <c r="K32" s="114">
        <v>7</v>
      </c>
      <c r="L32" s="108">
        <f>IF(M32="","",INDEX(Soupisky!$F:$F,MATCH(M32,Soupisky!$G:$G,0)))</f>
        <v>4</v>
      </c>
      <c r="M32" s="109" t="s">
        <v>135</v>
      </c>
      <c r="N32" s="110" t="s">
        <v>173</v>
      </c>
      <c r="O32" s="111">
        <v>2</v>
      </c>
      <c r="P32" s="112">
        <f>IF($O32="","",INDEX('2. závod'!$A:$AP,$O32+5,INDEX('Základní list'!$B:$B,MATCH($N32,'Základní list'!$A:$A,0),1)))</f>
        <v>15660</v>
      </c>
      <c r="Q32" s="111">
        <f>IF($O32="","",INDEX('2. závod'!$A:$AP,$O32+5,INDEX('Základní list'!$B:$B,MATCH($N32,'Základní list'!$A:$A,0),1)+3))</f>
        <v>4</v>
      </c>
      <c r="R32" s="115">
        <f>IF(ISBLANK($O32),"",SUM(P32:P34))</f>
        <v>41400</v>
      </c>
      <c r="S32" s="115">
        <f>IF(ISBLANK($O32),"",SUM(Q32:Q34))</f>
        <v>17</v>
      </c>
      <c r="T32" s="116">
        <v>11</v>
      </c>
      <c r="U32" s="117" t="str">
        <f t="shared" si="0"/>
        <v>A1</v>
      </c>
      <c r="V32" s="117" t="str">
        <f t="shared" si="1"/>
        <v>E2</v>
      </c>
      <c r="W32" s="118" t="str">
        <f>IF(ISBLANK(B32),"",B32)</f>
        <v>MIVARDI.CZ</v>
      </c>
      <c r="X32" s="119">
        <f>IF(ISBLANK($O32),"",SUM(I32,R32))</f>
        <v>63400</v>
      </c>
      <c r="Y32" s="115">
        <f>IF(ISBLANK($O32),"",SUM(S32,J32))</f>
        <v>30</v>
      </c>
      <c r="Z32" s="116">
        <v>9</v>
      </c>
      <c r="AB32" s="77"/>
      <c r="AC32" s="77"/>
      <c r="AD32" s="77"/>
      <c r="AE32" s="78"/>
      <c r="AF32" s="77"/>
      <c r="AG32" s="78"/>
      <c r="AH32" s="77"/>
      <c r="AI32" s="78"/>
      <c r="AJ32" s="77"/>
      <c r="AK32" s="78"/>
      <c r="AL32" s="77"/>
      <c r="AM32" s="78"/>
      <c r="AN32" s="77"/>
      <c r="AO32" s="78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7"/>
      <c r="BA32" s="78"/>
      <c r="BB32" s="77"/>
      <c r="BC32" s="78"/>
    </row>
    <row r="33" spans="1:55" s="94" customFormat="1" ht="25.5" customHeight="1">
      <c r="A33" s="106"/>
      <c r="B33" s="137"/>
      <c r="C33" s="120">
        <f>IF(D33="","",INDEX(Soupisky!$F:$F,MATCH(D33,Soupisky!$G:$G,0)))</f>
        <v>1126</v>
      </c>
      <c r="D33" s="121" t="s">
        <v>140</v>
      </c>
      <c r="E33" s="122" t="s">
        <v>171</v>
      </c>
      <c r="F33" s="123">
        <v>1</v>
      </c>
      <c r="G33" s="124">
        <f>IF($F33="","",INDEX('1. závod'!$A:$AP,$F33+5,INDEX('Základní list'!$B:$B,MATCH($E33,'Základní list'!$A:$A,0),1)))</f>
        <v>1860</v>
      </c>
      <c r="H33" s="125">
        <f>IF($F33="","",INDEX('1. závod'!$A:$AP,$F33+5,INDEX('Základní list'!$B:$B,MATCH($E33,'Základní list'!$A:$A,0),1)+3))</f>
        <v>6</v>
      </c>
      <c r="I33" s="113"/>
      <c r="J33" s="113"/>
      <c r="K33" s="114"/>
      <c r="L33" s="120">
        <f>IF(M33="","",INDEX(Soupisky!$F:$F,MATCH(M33,Soupisky!$G:$G,0)))</f>
        <v>2268</v>
      </c>
      <c r="M33" s="121" t="s">
        <v>136</v>
      </c>
      <c r="N33" s="122" t="s">
        <v>169</v>
      </c>
      <c r="O33" s="123">
        <v>6</v>
      </c>
      <c r="P33" s="124">
        <f>IF($O33="","",INDEX('2. závod'!$A:$AP,$O33+5,INDEX('Základní list'!$B:$B,MATCH($N33,'Základní list'!$A:$A,0),1)))</f>
        <v>5260</v>
      </c>
      <c r="Q33" s="125">
        <f>IF($O33="","",INDEX('2. závod'!$A:$AP,$O33+5,INDEX('Základní list'!$B:$B,MATCH($N33,'Základní list'!$A:$A,0),1)+3))</f>
        <v>10</v>
      </c>
      <c r="R33" s="115"/>
      <c r="S33" s="115"/>
      <c r="T33" s="116"/>
      <c r="U33" s="127" t="str">
        <f t="shared" si="0"/>
        <v>C1</v>
      </c>
      <c r="V33" s="127" t="str">
        <f t="shared" si="1"/>
        <v>A6</v>
      </c>
      <c r="W33" s="128" t="str">
        <f>IF(ISBLANK(B32),"",B32)</f>
        <v>MIVARDI.CZ</v>
      </c>
      <c r="X33" s="119"/>
      <c r="Y33" s="115"/>
      <c r="Z33" s="116"/>
      <c r="AB33" s="77"/>
      <c r="AC33" s="77"/>
      <c r="AD33" s="77"/>
      <c r="AE33" s="78"/>
      <c r="AF33" s="77"/>
      <c r="AG33" s="78"/>
      <c r="AH33" s="77"/>
      <c r="AI33" s="78"/>
      <c r="AJ33" s="77"/>
      <c r="AK33" s="78"/>
      <c r="AL33" s="77"/>
      <c r="AM33" s="78"/>
      <c r="AN33" s="77"/>
      <c r="AO33" s="78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7"/>
      <c r="BA33" s="78"/>
      <c r="BB33" s="77"/>
      <c r="BC33" s="78"/>
    </row>
    <row r="34" spans="1:55" s="94" customFormat="1" ht="25.5" customHeight="1">
      <c r="A34" s="106"/>
      <c r="B34" s="137"/>
      <c r="C34" s="129">
        <f>IF(D34="","",INDEX(Soupisky!$F:$F,MATCH(D34,Soupisky!$G:$G,0)))</f>
        <v>1125</v>
      </c>
      <c r="D34" s="130" t="s">
        <v>137</v>
      </c>
      <c r="E34" s="131" t="s">
        <v>173</v>
      </c>
      <c r="F34" s="132">
        <v>6</v>
      </c>
      <c r="G34" s="133">
        <f>IF($F34="","",INDEX('1. závod'!$A:$AP,$F34+5,INDEX('Základní list'!$B:$B,MATCH($E34,'Základní list'!$A:$A,0),1)))</f>
        <v>7020</v>
      </c>
      <c r="H34" s="134">
        <f>IF($F34="","",INDEX('1. závod'!$A:$AP,$F34+5,INDEX('Základní list'!$B:$B,MATCH($E34,'Základní list'!$A:$A,0),1)+3))</f>
        <v>6</v>
      </c>
      <c r="I34" s="113"/>
      <c r="J34" s="113"/>
      <c r="K34" s="114"/>
      <c r="L34" s="129">
        <f>IF(M34="","",INDEX(Soupisky!$F:$F,MATCH(M34,Soupisky!$G:$G,0)))</f>
        <v>1125</v>
      </c>
      <c r="M34" s="130" t="s">
        <v>137</v>
      </c>
      <c r="N34" s="131" t="s">
        <v>172</v>
      </c>
      <c r="O34" s="132">
        <v>3</v>
      </c>
      <c r="P34" s="133">
        <f>IF($O34="","",INDEX('2. závod'!$A:$AP,$O34+5,INDEX('Základní list'!$B:$B,MATCH($N34,'Základní list'!$A:$A,0),1)))</f>
        <v>20480</v>
      </c>
      <c r="Q34" s="134">
        <f>IF($O34="","",INDEX('2. závod'!$A:$AP,$O34+5,INDEX('Základní list'!$B:$B,MATCH($N34,'Základní list'!$A:$A,0),1)+3))</f>
        <v>3</v>
      </c>
      <c r="R34" s="115"/>
      <c r="S34" s="115"/>
      <c r="T34" s="116"/>
      <c r="U34" s="135" t="str">
        <f t="shared" si="0"/>
        <v>E6</v>
      </c>
      <c r="V34" s="135" t="str">
        <f t="shared" si="1"/>
        <v>D3</v>
      </c>
      <c r="W34" s="136" t="str">
        <f>IF(ISBLANK(B32),"",B32)</f>
        <v>MIVARDI.CZ</v>
      </c>
      <c r="X34" s="119"/>
      <c r="Y34" s="115"/>
      <c r="Z34" s="116"/>
      <c r="AB34" s="77"/>
      <c r="AC34" s="77"/>
      <c r="AD34" s="77"/>
      <c r="AE34" s="78"/>
      <c r="AF34" s="77"/>
      <c r="AG34" s="78"/>
      <c r="AH34" s="77"/>
      <c r="AI34" s="78"/>
      <c r="AJ34" s="77"/>
      <c r="AK34" s="78"/>
      <c r="AL34" s="77"/>
      <c r="AM34" s="78"/>
      <c r="AN34" s="77"/>
      <c r="AO34" s="78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7"/>
      <c r="BA34" s="78"/>
      <c r="BB34" s="77"/>
      <c r="BC34" s="78"/>
    </row>
    <row r="35" spans="1:55" s="94" customFormat="1" ht="25.5" customHeight="1">
      <c r="A35" s="106">
        <v>7</v>
      </c>
      <c r="B35" s="107" t="s">
        <v>47</v>
      </c>
      <c r="C35" s="108">
        <f>IF(D35="","",INDEX(Soupisky!$F:$F,MATCH(D35,Soupisky!$G:$G,0)))</f>
        <v>3082</v>
      </c>
      <c r="D35" s="109" t="s">
        <v>48</v>
      </c>
      <c r="E35" s="110" t="s">
        <v>171</v>
      </c>
      <c r="F35" s="111">
        <v>8</v>
      </c>
      <c r="G35" s="112">
        <f>IF($F35="","",INDEX('1. závod'!$A:$AP,$F35+5,INDEX('Základní list'!$B:$B,MATCH($E35,'Základní list'!$A:$A,0),1)))</f>
        <v>5120</v>
      </c>
      <c r="H35" s="111">
        <f>IF($F35="","",INDEX('1. závod'!$A:$AP,$F35+5,INDEX('Základní list'!$B:$B,MATCH($E35,'Základní list'!$A:$A,0),1)+3))</f>
        <v>2</v>
      </c>
      <c r="I35" s="113">
        <f>IF(ISBLANK($F35),"",SUM(G35:G37))</f>
        <v>13600</v>
      </c>
      <c r="J35" s="113">
        <f>IF(ISBLANK($F35),"",SUM(H35:H37))</f>
        <v>15</v>
      </c>
      <c r="K35" s="114">
        <v>10</v>
      </c>
      <c r="L35" s="108">
        <f>IF(M35="","",INDEX(Soupisky!$F:$F,MATCH(M35,Soupisky!$G:$G,0)))</f>
        <v>3082</v>
      </c>
      <c r="M35" s="109" t="s">
        <v>48</v>
      </c>
      <c r="N35" s="110" t="s">
        <v>172</v>
      </c>
      <c r="O35" s="111">
        <v>7</v>
      </c>
      <c r="P35" s="112">
        <f>IF($O35="","",INDEX('2. závod'!$A:$AP,$O35+5,INDEX('Základní list'!$B:$B,MATCH($N35,'Základní list'!$A:$A,0),1)))</f>
        <v>5720</v>
      </c>
      <c r="Q35" s="111">
        <f>IF($O35="","",INDEX('2. závod'!$A:$AP,$O35+5,INDEX('Základní list'!$B:$B,MATCH($N35,'Základní list'!$A:$A,0),1)+3))</f>
        <v>8</v>
      </c>
      <c r="R35" s="115">
        <f>IF(ISBLANK($O35),"",SUM(P35:P37))</f>
        <v>38420</v>
      </c>
      <c r="S35" s="115">
        <f>IF(ISBLANK($O35),"",SUM(Q35:Q37))</f>
        <v>15</v>
      </c>
      <c r="T35" s="116">
        <f>IF(ISBLANK($O35),"",RANK(S35,S:S,1))</f>
        <v>8</v>
      </c>
      <c r="U35" s="117" t="str">
        <f t="shared" si="0"/>
        <v>C8</v>
      </c>
      <c r="V35" s="117" t="str">
        <f t="shared" si="1"/>
        <v>D7</v>
      </c>
      <c r="W35" s="118" t="str">
        <f>IF(ISBLANK(B35),"",B35)</f>
        <v>Přátelé ušlechtilého rybolovu Plzeň 1 team SENSAS</v>
      </c>
      <c r="X35" s="119">
        <f>IF(ISBLANK($O35),"",SUM(I35,R35))</f>
        <v>52020</v>
      </c>
      <c r="Y35" s="115">
        <f>IF(ISBLANK($O35),"",SUM(S35,J35))</f>
        <v>30</v>
      </c>
      <c r="Z35" s="116">
        <v>10</v>
      </c>
      <c r="AB35" s="95"/>
      <c r="AC35" s="95"/>
      <c r="AD35" s="95"/>
      <c r="AE35" s="96"/>
      <c r="AF35" s="95"/>
      <c r="AG35" s="96"/>
      <c r="AH35" s="95"/>
      <c r="AI35" s="96"/>
      <c r="AJ35" s="95"/>
      <c r="AK35" s="96"/>
      <c r="AL35" s="95"/>
      <c r="AM35" s="96"/>
      <c r="AN35" s="95"/>
      <c r="AO35" s="96"/>
      <c r="AP35" s="95"/>
      <c r="AQ35" s="96"/>
      <c r="AR35" s="95"/>
      <c r="AS35" s="96"/>
      <c r="AT35" s="95"/>
      <c r="AU35" s="96"/>
      <c r="AV35" s="95"/>
      <c r="AW35" s="96"/>
      <c r="AX35" s="95"/>
      <c r="AY35" s="96"/>
      <c r="AZ35" s="95"/>
      <c r="BA35" s="96"/>
      <c r="BB35" s="95"/>
      <c r="BC35" s="96"/>
    </row>
    <row r="36" spans="1:55" s="94" customFormat="1" ht="25.5" customHeight="1">
      <c r="A36" s="106"/>
      <c r="B36" s="107"/>
      <c r="C36" s="120">
        <f>IF(D36="","",INDEX(Soupisky!$F:$F,MATCH(D36,Soupisky!$G:$G,0)))</f>
        <v>2637</v>
      </c>
      <c r="D36" s="121" t="s">
        <v>49</v>
      </c>
      <c r="E36" s="122" t="s">
        <v>169</v>
      </c>
      <c r="F36" s="123">
        <v>8</v>
      </c>
      <c r="G36" s="124">
        <f>IF($F36="","",INDEX('1. závod'!$A:$AP,$F36+5,INDEX('Základní list'!$B:$B,MATCH($E36,'Základní list'!$A:$A,0),1)))</f>
        <v>3600</v>
      </c>
      <c r="H36" s="125">
        <f>IF($F36="","",INDEX('1. závod'!$A:$AP,$F36+5,INDEX('Základní list'!$B:$B,MATCH($E36,'Základní list'!$A:$A,0),1)+3))</f>
        <v>3</v>
      </c>
      <c r="I36" s="113"/>
      <c r="J36" s="113"/>
      <c r="K36" s="114"/>
      <c r="L36" s="120">
        <f>IF(M36="","",INDEX(Soupisky!$F:$F,MATCH(M36,Soupisky!$G:$G,0)))</f>
        <v>2637</v>
      </c>
      <c r="M36" s="121" t="s">
        <v>49</v>
      </c>
      <c r="N36" s="122" t="s">
        <v>170</v>
      </c>
      <c r="O36" s="123">
        <v>2</v>
      </c>
      <c r="P36" s="124">
        <f>IF($O36="","",INDEX('2. závod'!$A:$AP,$O36+5,INDEX('Základní list'!$B:$B,MATCH($N36,'Základní list'!$A:$A,0),1)))</f>
        <v>16620</v>
      </c>
      <c r="Q36" s="125">
        <f>IF($O36="","",INDEX('2. závod'!$A:$AP,$O36+5,INDEX('Základní list'!$B:$B,MATCH($N36,'Základní list'!$A:$A,0),1)+3))</f>
        <v>3</v>
      </c>
      <c r="R36" s="115"/>
      <c r="S36" s="115"/>
      <c r="T36" s="116"/>
      <c r="U36" s="127" t="str">
        <f t="shared" si="0"/>
        <v>A8</v>
      </c>
      <c r="V36" s="127" t="str">
        <f t="shared" si="1"/>
        <v>B2</v>
      </c>
      <c r="W36" s="128" t="str">
        <f>IF(ISBLANK(B35),"",B35)</f>
        <v>Přátelé ušlechtilého rybolovu Plzeň 1 team SENSAS</v>
      </c>
      <c r="X36" s="119"/>
      <c r="Y36" s="115"/>
      <c r="Z36" s="116"/>
      <c r="AB36" s="95"/>
      <c r="AC36" s="95"/>
      <c r="AD36" s="95"/>
      <c r="AE36" s="96"/>
      <c r="AF36" s="95"/>
      <c r="AG36" s="96"/>
      <c r="AH36" s="95"/>
      <c r="AI36" s="96"/>
      <c r="AJ36" s="95"/>
      <c r="AK36" s="96"/>
      <c r="AL36" s="95"/>
      <c r="AM36" s="96"/>
      <c r="AN36" s="95"/>
      <c r="AO36" s="96"/>
      <c r="AP36" s="95"/>
      <c r="AQ36" s="96"/>
      <c r="AR36" s="95"/>
      <c r="AS36" s="96"/>
      <c r="AT36" s="95"/>
      <c r="AU36" s="96"/>
      <c r="AV36" s="95"/>
      <c r="AW36" s="96"/>
      <c r="AX36" s="95"/>
      <c r="AY36" s="96"/>
      <c r="AZ36" s="95"/>
      <c r="BA36" s="96"/>
      <c r="BB36" s="95"/>
      <c r="BC36" s="96"/>
    </row>
    <row r="37" spans="1:55" s="94" customFormat="1" ht="25.5" customHeight="1">
      <c r="A37" s="106"/>
      <c r="B37" s="107"/>
      <c r="C37" s="129">
        <f>IF(D37="","",INDEX(Soupisky!$F:$F,MATCH(D37,Soupisky!$G:$G,0)))</f>
        <v>2646</v>
      </c>
      <c r="D37" s="130" t="s">
        <v>50</v>
      </c>
      <c r="E37" s="131" t="s">
        <v>174</v>
      </c>
      <c r="F37" s="132">
        <v>2</v>
      </c>
      <c r="G37" s="133">
        <f>IF($F37="","",INDEX('1. závod'!$A:$AP,$F37+5,INDEX('Základní list'!$B:$B,MATCH($E37,'Základní list'!$A:$A,0),1)))</f>
        <v>4880</v>
      </c>
      <c r="H37" s="134">
        <f>IF($F37="","",INDEX('1. závod'!$A:$AP,$F37+5,INDEX('Základní list'!$B:$B,MATCH($E37,'Základní list'!$A:$A,0),1)+3))</f>
        <v>10</v>
      </c>
      <c r="I37" s="113"/>
      <c r="J37" s="113"/>
      <c r="K37" s="114"/>
      <c r="L37" s="129">
        <f>IF(M37="","",INDEX(Soupisky!$F:$F,MATCH(M37,Soupisky!$G:$G,0)))</f>
        <v>2646</v>
      </c>
      <c r="M37" s="130" t="s">
        <v>50</v>
      </c>
      <c r="N37" s="131" t="s">
        <v>174</v>
      </c>
      <c r="O37" s="132">
        <v>2</v>
      </c>
      <c r="P37" s="133">
        <f>IF($O37="","",INDEX('2. závod'!$A:$AP,$O37+5,INDEX('Základní list'!$B:$B,MATCH($N37,'Základní list'!$A:$A,0),1)))</f>
        <v>16080</v>
      </c>
      <c r="Q37" s="134">
        <f>IF($O37="","",INDEX('2. závod'!$A:$AP,$O37+5,INDEX('Základní list'!$B:$B,MATCH($N37,'Základní list'!$A:$A,0),1)+3))</f>
        <v>4</v>
      </c>
      <c r="R37" s="115"/>
      <c r="S37" s="115"/>
      <c r="T37" s="116"/>
      <c r="U37" s="135" t="str">
        <f t="shared" si="0"/>
        <v>F2</v>
      </c>
      <c r="V37" s="135" t="str">
        <f t="shared" si="1"/>
        <v>F2</v>
      </c>
      <c r="W37" s="136" t="str">
        <f>IF(ISBLANK(B35),"",B35)</f>
        <v>Přátelé ušlechtilého rybolovu Plzeň 1 team SENSAS</v>
      </c>
      <c r="X37" s="119"/>
      <c r="Y37" s="115"/>
      <c r="Z37" s="116"/>
      <c r="AB37" s="77"/>
      <c r="AC37" s="77"/>
      <c r="AD37" s="77"/>
      <c r="AE37" s="78"/>
      <c r="AF37" s="77"/>
      <c r="AG37" s="78"/>
      <c r="AH37" s="77"/>
      <c r="AI37" s="78"/>
      <c r="AJ37" s="77"/>
      <c r="AK37" s="78"/>
      <c r="AL37" s="77"/>
      <c r="AM37" s="78"/>
      <c r="AN37" s="77"/>
      <c r="AO37" s="78"/>
      <c r="AP37" s="77"/>
      <c r="AQ37" s="78"/>
      <c r="AR37" s="77"/>
      <c r="AS37" s="78"/>
      <c r="AT37" s="77"/>
      <c r="AU37" s="78"/>
      <c r="AV37" s="77"/>
      <c r="AW37" s="78"/>
      <c r="AX37" s="77"/>
      <c r="AY37" s="78"/>
      <c r="AZ37" s="77"/>
      <c r="BA37" s="78"/>
      <c r="BB37" s="77"/>
      <c r="BC37" s="78"/>
    </row>
    <row r="38" spans="1:55" s="94" customFormat="1" ht="25.5" customHeight="1">
      <c r="A38" s="106">
        <v>17</v>
      </c>
      <c r="B38" s="107" t="s">
        <v>112</v>
      </c>
      <c r="C38" s="108">
        <f>IF(D38="","",INDEX(Soupisky!$F:$F,MATCH(D38,Soupisky!$G:$G,0)))</f>
        <v>2355</v>
      </c>
      <c r="D38" s="109" t="s">
        <v>113</v>
      </c>
      <c r="E38" s="110" t="s">
        <v>173</v>
      </c>
      <c r="F38" s="111">
        <v>5</v>
      </c>
      <c r="G38" s="112">
        <f>IF($F38="","",INDEX('1. závod'!$A:$AP,$F38+5,INDEX('Základní list'!$B:$B,MATCH($E38,'Základní list'!$A:$A,0),1)))</f>
        <v>17200</v>
      </c>
      <c r="H38" s="111">
        <f>IF($F38="","",INDEX('1. závod'!$A:$AP,$F38+5,INDEX('Základní list'!$B:$B,MATCH($E38,'Základní list'!$A:$A,0),1)+3))</f>
        <v>2</v>
      </c>
      <c r="I38" s="113">
        <f>IF(ISBLANK($F38),"",SUM(G38:G40))</f>
        <v>19080</v>
      </c>
      <c r="J38" s="113">
        <f>IF(ISBLANK($F38),"",SUM(H38:H40))</f>
        <v>19</v>
      </c>
      <c r="K38" s="114">
        <f>IF(ISBLANK($F38),"",RANK(J38,J:J,1))</f>
        <v>14</v>
      </c>
      <c r="L38" s="108">
        <f>IF(M38="","",INDEX(Soupisky!$F:$F,MATCH(M38,Soupisky!$G:$G,0)))</f>
        <v>2355</v>
      </c>
      <c r="M38" s="109" t="s">
        <v>113</v>
      </c>
      <c r="N38" s="110" t="s">
        <v>170</v>
      </c>
      <c r="O38" s="111">
        <v>4</v>
      </c>
      <c r="P38" s="112">
        <f>IF($O38="","",INDEX('2. závod'!$A:$AP,$O38+5,INDEX('Základní list'!$B:$B,MATCH($N38,'Základní list'!$A:$A,0),1)))</f>
        <v>13040</v>
      </c>
      <c r="Q38" s="111">
        <f>IF($O38="","",INDEX('2. závod'!$A:$AP,$O38+5,INDEX('Základní list'!$B:$B,MATCH($N38,'Základní list'!$A:$A,0),1)+3))</f>
        <v>5</v>
      </c>
      <c r="R38" s="115">
        <f>IF(ISBLANK($O38),"",SUM(P38:P40))</f>
        <v>50700</v>
      </c>
      <c r="S38" s="115">
        <f>IF(ISBLANK($O38),"",SUM(Q38:Q40))</f>
        <v>12</v>
      </c>
      <c r="T38" s="116">
        <f>IF(ISBLANK($O38),"",RANK(S38,S:S,1))</f>
        <v>6</v>
      </c>
      <c r="U38" s="117" t="str">
        <f t="shared" si="0"/>
        <v>E5</v>
      </c>
      <c r="V38" s="117" t="str">
        <f t="shared" si="1"/>
        <v>B4</v>
      </c>
      <c r="W38" s="118" t="str">
        <f>IF(ISBLANK(B38),"",B38)</f>
        <v>Tinca Feeder Mančaft</v>
      </c>
      <c r="X38" s="119">
        <f>IF(ISBLANK($O38),"",SUM(I38,R38))</f>
        <v>69780</v>
      </c>
      <c r="Y38" s="115">
        <f>IF(ISBLANK($O38),"",SUM(S38,J38))</f>
        <v>31</v>
      </c>
      <c r="Z38" s="116">
        <f>IF(ISBLANK($O38),"",RANK(Y38,Y:Y,1))</f>
        <v>11</v>
      </c>
      <c r="AB38" s="77"/>
      <c r="AC38" s="77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77"/>
      <c r="AQ38" s="78"/>
      <c r="AR38" s="77"/>
      <c r="AS38" s="78"/>
      <c r="AT38" s="77"/>
      <c r="AU38" s="78"/>
      <c r="AV38" s="77"/>
      <c r="AW38" s="78"/>
      <c r="AX38" s="77"/>
      <c r="AY38" s="78"/>
      <c r="AZ38" s="77"/>
      <c r="BA38" s="78"/>
      <c r="BB38" s="77"/>
      <c r="BC38" s="78"/>
    </row>
    <row r="39" spans="1:55" s="94" customFormat="1" ht="25.5" customHeight="1">
      <c r="A39" s="106"/>
      <c r="B39" s="107"/>
      <c r="C39" s="120">
        <f>IF(D39="","",INDEX(Soupisky!$F:$F,MATCH(D39,Soupisky!$G:$G,0)))</f>
        <v>2357</v>
      </c>
      <c r="D39" s="121" t="s">
        <v>114</v>
      </c>
      <c r="E39" s="122" t="s">
        <v>172</v>
      </c>
      <c r="F39" s="123">
        <v>8</v>
      </c>
      <c r="G39" s="124">
        <f>IF($F39="","",INDEX('1. závod'!$A:$AP,$F39+5,INDEX('Základní list'!$B:$B,MATCH($E39,'Základní list'!$A:$A,0),1)))</f>
        <v>1740</v>
      </c>
      <c r="H39" s="125">
        <f>IF($F39="","",INDEX('1. závod'!$A:$AP,$F39+5,INDEX('Základní list'!$B:$B,MATCH($E39,'Základní list'!$A:$A,0),1)+3))</f>
        <v>9</v>
      </c>
      <c r="I39" s="113"/>
      <c r="J39" s="113"/>
      <c r="K39" s="114"/>
      <c r="L39" s="120">
        <f>IF(M39="","",INDEX(Soupisky!$F:$F,MATCH(M39,Soupisky!$G:$G,0)))</f>
        <v>2357</v>
      </c>
      <c r="M39" s="121" t="s">
        <v>114</v>
      </c>
      <c r="N39" s="122" t="s">
        <v>171</v>
      </c>
      <c r="O39" s="123">
        <v>4</v>
      </c>
      <c r="P39" s="124">
        <f>IF($O39="","",INDEX('2. závod'!$A:$AP,$O39+5,INDEX('Základní list'!$B:$B,MATCH($N39,'Základní list'!$A:$A,0),1)))</f>
        <v>19020</v>
      </c>
      <c r="Q39" s="125">
        <f>IF($O39="","",INDEX('2. závod'!$A:$AP,$O39+5,INDEX('Základní list'!$B:$B,MATCH($N39,'Základní list'!$A:$A,0),1)+3))</f>
        <v>5</v>
      </c>
      <c r="R39" s="115"/>
      <c r="S39" s="115"/>
      <c r="T39" s="116"/>
      <c r="U39" s="127" t="str">
        <f t="shared" si="0"/>
        <v>D8</v>
      </c>
      <c r="V39" s="127" t="str">
        <f t="shared" si="1"/>
        <v>C4</v>
      </c>
      <c r="W39" s="128" t="str">
        <f>IF(ISBLANK(B38),"",B38)</f>
        <v>Tinca Feeder Mančaft</v>
      </c>
      <c r="X39" s="119"/>
      <c r="Y39" s="115"/>
      <c r="Z39" s="116"/>
      <c r="AB39" s="77"/>
      <c r="AC39" s="77"/>
      <c r="AD39" s="77"/>
      <c r="AE39" s="78"/>
      <c r="AF39" s="77"/>
      <c r="AG39" s="78"/>
      <c r="AH39" s="77"/>
      <c r="AI39" s="78"/>
      <c r="AJ39" s="77"/>
      <c r="AK39" s="78"/>
      <c r="AL39" s="77"/>
      <c r="AM39" s="78"/>
      <c r="AN39" s="77"/>
      <c r="AO39" s="78"/>
      <c r="AP39" s="77"/>
      <c r="AQ39" s="78"/>
      <c r="AR39" s="77"/>
      <c r="AS39" s="78"/>
      <c r="AT39" s="77"/>
      <c r="AU39" s="78"/>
      <c r="AV39" s="77"/>
      <c r="AW39" s="78"/>
      <c r="AX39" s="77"/>
      <c r="AY39" s="78"/>
      <c r="AZ39" s="77"/>
      <c r="BA39" s="78"/>
      <c r="BB39" s="77"/>
      <c r="BC39" s="78"/>
    </row>
    <row r="40" spans="1:55" s="94" customFormat="1" ht="25.5" customHeight="1">
      <c r="A40" s="106"/>
      <c r="B40" s="107"/>
      <c r="C40" s="129">
        <f>IF(D40="","",INDEX(Soupisky!$F:$F,MATCH(D40,Soupisky!$G:$G,0)))</f>
        <v>2529</v>
      </c>
      <c r="D40" s="130" t="s">
        <v>116</v>
      </c>
      <c r="E40" s="131" t="s">
        <v>170</v>
      </c>
      <c r="F40" s="132">
        <v>6</v>
      </c>
      <c r="G40" s="133">
        <f>IF($F40="","",INDEX('1. závod'!$A:$AP,$F40+5,INDEX('Základní list'!$B:$B,MATCH($E40,'Základní list'!$A:$A,0),1)))</f>
        <v>140</v>
      </c>
      <c r="H40" s="134">
        <f>IF($F40="","",INDEX('1. závod'!$A:$AP,$F40+5,INDEX('Základní list'!$B:$B,MATCH($E40,'Základní list'!$A:$A,0),1)+3))</f>
        <v>8</v>
      </c>
      <c r="I40" s="113"/>
      <c r="J40" s="113"/>
      <c r="K40" s="114"/>
      <c r="L40" s="129">
        <f>IF(M40="","",INDEX(Soupisky!$F:$F,MATCH(M40,Soupisky!$G:$G,0)))</f>
        <v>2529</v>
      </c>
      <c r="M40" s="130" t="s">
        <v>116</v>
      </c>
      <c r="N40" s="131" t="s">
        <v>173</v>
      </c>
      <c r="O40" s="132">
        <v>4</v>
      </c>
      <c r="P40" s="133">
        <f>IF($O40="","",INDEX('2. závod'!$A:$AP,$O40+5,INDEX('Základní list'!$B:$B,MATCH($N40,'Základní list'!$A:$A,0),1)))</f>
        <v>18640</v>
      </c>
      <c r="Q40" s="134">
        <f>IF($O40="","",INDEX('2. závod'!$A:$AP,$O40+5,INDEX('Základní list'!$B:$B,MATCH($N40,'Základní list'!$A:$A,0),1)+3))</f>
        <v>2</v>
      </c>
      <c r="R40" s="115"/>
      <c r="S40" s="115"/>
      <c r="T40" s="116"/>
      <c r="U40" s="135" t="str">
        <f aca="true" t="shared" si="2" ref="U40:U67">CONCATENATE(E40,F40)</f>
        <v>B6</v>
      </c>
      <c r="V40" s="135" t="str">
        <f aca="true" t="shared" si="3" ref="V40:V67">CONCATENATE(N40,O40)</f>
        <v>E4</v>
      </c>
      <c r="W40" s="136" t="str">
        <f>IF(ISBLANK(B38),"",B38)</f>
        <v>Tinca Feeder Mančaft</v>
      </c>
      <c r="X40" s="119"/>
      <c r="Y40" s="115"/>
      <c r="Z40" s="116"/>
      <c r="AB40" s="77"/>
      <c r="AC40" s="77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77"/>
      <c r="AQ40" s="78"/>
      <c r="AR40" s="77"/>
      <c r="AS40" s="78"/>
      <c r="AT40" s="77"/>
      <c r="AU40" s="78"/>
      <c r="AV40" s="77"/>
      <c r="AW40" s="78"/>
      <c r="AX40" s="77"/>
      <c r="AY40" s="78"/>
      <c r="AZ40" s="77"/>
      <c r="BA40" s="78"/>
      <c r="BB40" s="77"/>
      <c r="BC40" s="78"/>
    </row>
    <row r="41" spans="1:55" s="94" customFormat="1" ht="25.5" customHeight="1">
      <c r="A41" s="106">
        <v>15</v>
      </c>
      <c r="B41" s="137" t="s">
        <v>101</v>
      </c>
      <c r="C41" s="108">
        <f>IF(D41="","",INDEX(Soupisky!$F:$F,MATCH(D41,Soupisky!$G:$G,0)))</f>
        <v>2621</v>
      </c>
      <c r="D41" s="109" t="s">
        <v>102</v>
      </c>
      <c r="E41" s="110" t="s">
        <v>170</v>
      </c>
      <c r="F41" s="111">
        <v>5</v>
      </c>
      <c r="G41" s="112">
        <f>IF($F41="","",INDEX('1. závod'!$A:$AP,$F41+5,INDEX('Základní list'!$B:$B,MATCH($E41,'Základní list'!$A:$A,0),1)))</f>
        <v>3740</v>
      </c>
      <c r="H41" s="111">
        <f>IF($F41="","",INDEX('1. závod'!$A:$AP,$F41+5,INDEX('Základní list'!$B:$B,MATCH($E41,'Základní list'!$A:$A,0),1)+3))</f>
        <v>1</v>
      </c>
      <c r="I41" s="113">
        <f>IF(ISBLANK($F41),"",SUM(G41:G43))</f>
        <v>19880</v>
      </c>
      <c r="J41" s="113">
        <f>IF(ISBLANK($F41),"",SUM(H41:H43))</f>
        <v>12.5</v>
      </c>
      <c r="K41" s="114">
        <f>IF(ISBLANK($F41),"",RANK(J41,J:J,1))</f>
        <v>5</v>
      </c>
      <c r="L41" s="108">
        <f>IF(M41="","",INDEX(Soupisky!$F:$F,MATCH(M41,Soupisky!$G:$G,0)))</f>
        <v>2621</v>
      </c>
      <c r="M41" s="109" t="s">
        <v>102</v>
      </c>
      <c r="N41" s="110" t="s">
        <v>169</v>
      </c>
      <c r="O41" s="111">
        <v>2</v>
      </c>
      <c r="P41" s="112">
        <f>IF($O41="","",INDEX('2. závod'!$A:$AP,$O41+5,INDEX('Základní list'!$B:$B,MATCH($N41,'Základní list'!$A:$A,0),1)))</f>
        <v>13140</v>
      </c>
      <c r="Q41" s="111">
        <f>IF($O41="","",INDEX('2. závod'!$A:$AP,$O41+5,INDEX('Základní list'!$B:$B,MATCH($N41,'Základní list'!$A:$A,0),1)+3))</f>
        <v>6</v>
      </c>
      <c r="R41" s="115">
        <f>IF(ISBLANK($O41),"",SUM(P41:P43))</f>
        <v>41260</v>
      </c>
      <c r="S41" s="115">
        <f>IF(ISBLANK($O41),"",SUM(Q41:Q43))</f>
        <v>19</v>
      </c>
      <c r="T41" s="116">
        <v>13</v>
      </c>
      <c r="U41" s="117" t="str">
        <f t="shared" si="2"/>
        <v>B5</v>
      </c>
      <c r="V41" s="117" t="str">
        <f t="shared" si="3"/>
        <v>A2</v>
      </c>
      <c r="W41" s="118" t="str">
        <f>IF(ISBLANK(B41),"",B41)</f>
        <v>Ostrá Plzeň 1</v>
      </c>
      <c r="X41" s="119">
        <f>IF(ISBLANK($O41),"",SUM(I41,R41))</f>
        <v>61140</v>
      </c>
      <c r="Y41" s="115">
        <f>IF(ISBLANK($O41),"",SUM(S41,J41))</f>
        <v>31.5</v>
      </c>
      <c r="Z41" s="116">
        <f>IF(ISBLANK($O41),"",RANK(Y41,Y:Y,1))</f>
        <v>12</v>
      </c>
      <c r="AB41" s="77"/>
      <c r="AC41" s="77"/>
      <c r="AD41" s="77"/>
      <c r="AE41" s="78"/>
      <c r="AF41" s="77"/>
      <c r="AG41" s="78"/>
      <c r="AH41" s="77"/>
      <c r="AI41" s="78"/>
      <c r="AJ41" s="77"/>
      <c r="AK41" s="78"/>
      <c r="AL41" s="77"/>
      <c r="AM41" s="78"/>
      <c r="AN41" s="77"/>
      <c r="AO41" s="78"/>
      <c r="AP41" s="77"/>
      <c r="AQ41" s="78"/>
      <c r="AR41" s="77"/>
      <c r="AS41" s="78"/>
      <c r="AT41" s="77"/>
      <c r="AU41" s="78"/>
      <c r="AV41" s="77"/>
      <c r="AW41" s="78"/>
      <c r="AX41" s="77"/>
      <c r="AY41" s="78"/>
      <c r="AZ41" s="77"/>
      <c r="BA41" s="78"/>
      <c r="BB41" s="77"/>
      <c r="BC41" s="78"/>
    </row>
    <row r="42" spans="1:55" s="94" customFormat="1" ht="25.5" customHeight="1">
      <c r="A42" s="106"/>
      <c r="B42" s="137"/>
      <c r="C42" s="120">
        <f>IF(D42="","",INDEX(Soupisky!$F:$F,MATCH(D42,Soupisky!$G:$G,0)))</f>
        <v>2309</v>
      </c>
      <c r="D42" s="121" t="s">
        <v>103</v>
      </c>
      <c r="E42" s="122" t="s">
        <v>171</v>
      </c>
      <c r="F42" s="123">
        <v>3</v>
      </c>
      <c r="G42" s="124">
        <f>IF($F42="","",INDEX('1. závod'!$A:$AP,$F42+5,INDEX('Základní list'!$B:$B,MATCH($E42,'Základní list'!$A:$A,0),1)))</f>
        <v>1000</v>
      </c>
      <c r="H42" s="125">
        <f>IF($F42="","",INDEX('1. závod'!$A:$AP,$F42+5,INDEX('Základní list'!$B:$B,MATCH($E42,'Základní list'!$A:$A,0),1)+3))</f>
        <v>8.5</v>
      </c>
      <c r="I42" s="113"/>
      <c r="J42" s="113"/>
      <c r="K42" s="114"/>
      <c r="L42" s="120">
        <f>IF(M42="","",INDEX(Soupisky!$F:$F,MATCH(M42,Soupisky!$G:$G,0)))</f>
        <v>2309</v>
      </c>
      <c r="M42" s="121" t="s">
        <v>103</v>
      </c>
      <c r="N42" s="122" t="s">
        <v>171</v>
      </c>
      <c r="O42" s="123">
        <v>3</v>
      </c>
      <c r="P42" s="124">
        <f>IF($O42="","",INDEX('2. závod'!$A:$AP,$O42+5,INDEX('Základní list'!$B:$B,MATCH($N42,'Základní list'!$A:$A,0),1)))</f>
        <v>18300</v>
      </c>
      <c r="Q42" s="125">
        <f>IF($O42="","",INDEX('2. závod'!$A:$AP,$O42+5,INDEX('Základní list'!$B:$B,MATCH($N42,'Základní list'!$A:$A,0),1)+3))</f>
        <v>6</v>
      </c>
      <c r="R42" s="115"/>
      <c r="S42" s="115"/>
      <c r="T42" s="116"/>
      <c r="U42" s="127" t="str">
        <f t="shared" si="2"/>
        <v>C3</v>
      </c>
      <c r="V42" s="127" t="str">
        <f t="shared" si="3"/>
        <v>C3</v>
      </c>
      <c r="W42" s="128" t="str">
        <f>IF(ISBLANK(B41),"",B41)</f>
        <v>Ostrá Plzeň 1</v>
      </c>
      <c r="X42" s="119"/>
      <c r="Y42" s="115"/>
      <c r="Z42" s="116"/>
      <c r="AB42" s="77"/>
      <c r="AC42" s="77"/>
      <c r="AD42" s="77"/>
      <c r="AE42" s="78"/>
      <c r="AF42" s="77"/>
      <c r="AG42" s="78"/>
      <c r="AH42" s="77"/>
      <c r="AI42" s="78"/>
      <c r="AJ42" s="77"/>
      <c r="AK42" s="78"/>
      <c r="AL42" s="77"/>
      <c r="AM42" s="78"/>
      <c r="AN42" s="77"/>
      <c r="AO42" s="78"/>
      <c r="AP42" s="77"/>
      <c r="AQ42" s="78"/>
      <c r="AR42" s="77"/>
      <c r="AS42" s="78"/>
      <c r="AT42" s="77"/>
      <c r="AU42" s="78"/>
      <c r="AV42" s="77"/>
      <c r="AW42" s="78"/>
      <c r="AX42" s="77"/>
      <c r="AY42" s="78"/>
      <c r="AZ42" s="77"/>
      <c r="BA42" s="78"/>
      <c r="BB42" s="77"/>
      <c r="BC42" s="78"/>
    </row>
    <row r="43" spans="1:55" s="94" customFormat="1" ht="25.5" customHeight="1">
      <c r="A43" s="106"/>
      <c r="B43" s="137"/>
      <c r="C43" s="129">
        <f>IF(D43="","",INDEX(Soupisky!$F:$F,MATCH(D43,Soupisky!$G:$G,0)))</f>
        <v>2334</v>
      </c>
      <c r="D43" s="130" t="s">
        <v>105</v>
      </c>
      <c r="E43" s="131" t="s">
        <v>174</v>
      </c>
      <c r="F43" s="132">
        <v>6</v>
      </c>
      <c r="G43" s="133">
        <f>IF($F43="","",INDEX('1. závod'!$A:$AP,$F43+5,INDEX('Základní list'!$B:$B,MATCH($E43,'Základní list'!$A:$A,0),1)))</f>
        <v>15140</v>
      </c>
      <c r="H43" s="134">
        <f>IF($F43="","",INDEX('1. závod'!$A:$AP,$F43+5,INDEX('Základní list'!$B:$B,MATCH($E43,'Základní list'!$A:$A,0),1)+3))</f>
        <v>3</v>
      </c>
      <c r="I43" s="113"/>
      <c r="J43" s="113"/>
      <c r="K43" s="114"/>
      <c r="L43" s="129">
        <f>IF(M43="","",INDEX(Soupisky!$F:$F,MATCH(M43,Soupisky!$G:$G,0)))</f>
        <v>2334</v>
      </c>
      <c r="M43" s="130" t="s">
        <v>105</v>
      </c>
      <c r="N43" s="131" t="s">
        <v>173</v>
      </c>
      <c r="O43" s="132">
        <v>8</v>
      </c>
      <c r="P43" s="133">
        <f>IF($O43="","",INDEX('2. závod'!$A:$AP,$O43+5,INDEX('Základní list'!$B:$B,MATCH($N43,'Základní list'!$A:$A,0),1)))</f>
        <v>9820</v>
      </c>
      <c r="Q43" s="134">
        <f>IF($O43="","",INDEX('2. závod'!$A:$AP,$O43+5,INDEX('Základní list'!$B:$B,MATCH($N43,'Základní list'!$A:$A,0),1)+3))</f>
        <v>7</v>
      </c>
      <c r="R43" s="115"/>
      <c r="S43" s="115"/>
      <c r="T43" s="116"/>
      <c r="U43" s="135" t="str">
        <f t="shared" si="2"/>
        <v>F6</v>
      </c>
      <c r="V43" s="135" t="str">
        <f t="shared" si="3"/>
        <v>E8</v>
      </c>
      <c r="W43" s="136" t="str">
        <f>IF(ISBLANK(B41),"",B41)</f>
        <v>Ostrá Plzeň 1</v>
      </c>
      <c r="X43" s="119"/>
      <c r="Y43" s="115"/>
      <c r="Z43" s="116"/>
      <c r="AB43" s="77"/>
      <c r="AC43" s="77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77"/>
      <c r="AQ43" s="78"/>
      <c r="AR43" s="77"/>
      <c r="AS43" s="78"/>
      <c r="AT43" s="77"/>
      <c r="AU43" s="78"/>
      <c r="AV43" s="77"/>
      <c r="AW43" s="78"/>
      <c r="AX43" s="77"/>
      <c r="AY43" s="78"/>
      <c r="AZ43" s="77"/>
      <c r="BA43" s="78"/>
      <c r="BB43" s="77"/>
      <c r="BC43" s="78"/>
    </row>
    <row r="44" spans="1:55" s="94" customFormat="1" ht="25.5" customHeight="1">
      <c r="A44" s="106">
        <v>12</v>
      </c>
      <c r="B44" s="107" t="s">
        <v>81</v>
      </c>
      <c r="C44" s="108">
        <f>IF(D44="","",INDEX(Soupisky!$F:$F,MATCH(D44,Soupisky!$G:$G,0)))</f>
        <v>753</v>
      </c>
      <c r="D44" s="109" t="s">
        <v>82</v>
      </c>
      <c r="E44" s="110" t="s">
        <v>171</v>
      </c>
      <c r="F44" s="111">
        <v>9</v>
      </c>
      <c r="G44" s="112">
        <f>IF($F44="","",INDEX('1. závod'!$A:$AP,$F44+5,INDEX('Základní list'!$B:$B,MATCH($E44,'Základní list'!$A:$A,0),1)))</f>
        <v>2780</v>
      </c>
      <c r="H44" s="111">
        <f>IF($F44="","",INDEX('1. závod'!$A:$AP,$F44+5,INDEX('Základní list'!$B:$B,MATCH($E44,'Základní list'!$A:$A,0),1)+3))</f>
        <v>5</v>
      </c>
      <c r="I44" s="113">
        <f>IF(ISBLANK($F44),"",SUM(G44:G46))</f>
        <v>23280</v>
      </c>
      <c r="J44" s="113">
        <f>IF(ISBLANK($F44),"",SUM(H44:H46))</f>
        <v>12</v>
      </c>
      <c r="K44" s="114">
        <f>IF(ISBLANK($F44),"",RANK(J44,J:J,1))</f>
        <v>4</v>
      </c>
      <c r="L44" s="108">
        <f>IF(M44="","",INDEX(Soupisky!$F:$F,MATCH(M44,Soupisky!$G:$G,0)))</f>
        <v>753</v>
      </c>
      <c r="M44" s="109" t="s">
        <v>82</v>
      </c>
      <c r="N44" s="110" t="s">
        <v>171</v>
      </c>
      <c r="O44" s="111">
        <v>6</v>
      </c>
      <c r="P44" s="112">
        <f>IF($O44="","",INDEX('2. závod'!$A:$AP,$O44+5,INDEX('Základní list'!$B:$B,MATCH($N44,'Základní list'!$A:$A,0),1)))</f>
        <v>7580</v>
      </c>
      <c r="Q44" s="111">
        <f>IF($O44="","",INDEX('2. závod'!$A:$AP,$O44+5,INDEX('Základní list'!$B:$B,MATCH($N44,'Základní list'!$A:$A,0),1)+3))</f>
        <v>9</v>
      </c>
      <c r="R44" s="115">
        <f>IF(ISBLANK($O44),"",SUM(P44:P46))</f>
        <v>35220</v>
      </c>
      <c r="S44" s="115">
        <f>IF(ISBLANK($O44),"",SUM(Q44:Q46))</f>
        <v>20</v>
      </c>
      <c r="T44" s="116">
        <v>15</v>
      </c>
      <c r="U44" s="117" t="str">
        <f t="shared" si="2"/>
        <v>C9</v>
      </c>
      <c r="V44" s="117" t="str">
        <f t="shared" si="3"/>
        <v>C6</v>
      </c>
      <c r="W44" s="118" t="str">
        <f>IF(ISBLANK(B44),"",B44)</f>
        <v>RSK FeederKlub.cz</v>
      </c>
      <c r="X44" s="119">
        <f>IF(ISBLANK($O44),"",SUM(I44,R44))</f>
        <v>58500</v>
      </c>
      <c r="Y44" s="115">
        <f>IF(ISBLANK($O44),"",SUM(S44,J44))</f>
        <v>32</v>
      </c>
      <c r="Z44" s="116">
        <f>IF(ISBLANK($O44),"",RANK(Y44,Y:Y,1))</f>
        <v>13</v>
      </c>
      <c r="AB44" s="77"/>
      <c r="AC44" s="77"/>
      <c r="AD44" s="77"/>
      <c r="AE44" s="78"/>
      <c r="AF44" s="77"/>
      <c r="AG44" s="78"/>
      <c r="AH44" s="77"/>
      <c r="AI44" s="78"/>
      <c r="AJ44" s="77"/>
      <c r="AK44" s="78"/>
      <c r="AL44" s="77"/>
      <c r="AM44" s="78"/>
      <c r="AN44" s="77"/>
      <c r="AO44" s="78"/>
      <c r="AP44" s="77"/>
      <c r="AQ44" s="78"/>
      <c r="AR44" s="77"/>
      <c r="AS44" s="78"/>
      <c r="AT44" s="77"/>
      <c r="AU44" s="78"/>
      <c r="AV44" s="77"/>
      <c r="AW44" s="78"/>
      <c r="AX44" s="77"/>
      <c r="AY44" s="78"/>
      <c r="AZ44" s="77"/>
      <c r="BA44" s="78"/>
      <c r="BB44" s="77"/>
      <c r="BC44" s="78"/>
    </row>
    <row r="45" spans="1:55" s="94" customFormat="1" ht="25.5" customHeight="1">
      <c r="A45" s="106"/>
      <c r="B45" s="107"/>
      <c r="C45" s="120">
        <f>IF(D45="","",INDEX(Soupisky!$F:$F,MATCH(D45,Soupisky!$G:$G,0)))</f>
        <v>2319</v>
      </c>
      <c r="D45" s="121" t="s">
        <v>87</v>
      </c>
      <c r="E45" s="122" t="s">
        <v>173</v>
      </c>
      <c r="F45" s="123">
        <v>2</v>
      </c>
      <c r="G45" s="124">
        <f>IF($F45="","",INDEX('1. závod'!$A:$AP,$F45+5,INDEX('Základní list'!$B:$B,MATCH($E45,'Základní list'!$A:$A,0),1)))</f>
        <v>17420</v>
      </c>
      <c r="H45" s="125">
        <f>IF($F45="","",INDEX('1. závod'!$A:$AP,$F45+5,INDEX('Základní list'!$B:$B,MATCH($E45,'Základní list'!$A:$A,0),1)+3))</f>
        <v>1</v>
      </c>
      <c r="I45" s="113"/>
      <c r="J45" s="113"/>
      <c r="K45" s="114"/>
      <c r="L45" s="120">
        <f>IF(M45="","",INDEX(Soupisky!$F:$F,MATCH(M45,Soupisky!$G:$G,0)))</f>
        <v>2319</v>
      </c>
      <c r="M45" s="121" t="s">
        <v>87</v>
      </c>
      <c r="N45" s="122" t="s">
        <v>170</v>
      </c>
      <c r="O45" s="123">
        <v>3</v>
      </c>
      <c r="P45" s="124">
        <f>IF($O45="","",INDEX('2. závod'!$A:$AP,$O45+5,INDEX('Základní list'!$B:$B,MATCH($N45,'Základní list'!$A:$A,0),1)))</f>
        <v>12880</v>
      </c>
      <c r="Q45" s="125">
        <f>IF($O45="","",INDEX('2. závod'!$A:$AP,$O45+5,INDEX('Základní list'!$B:$B,MATCH($N45,'Základní list'!$A:$A,0),1)+3))</f>
        <v>6</v>
      </c>
      <c r="R45" s="115"/>
      <c r="S45" s="115"/>
      <c r="T45" s="116"/>
      <c r="U45" s="127" t="str">
        <f t="shared" si="2"/>
        <v>E2</v>
      </c>
      <c r="V45" s="127" t="str">
        <f t="shared" si="3"/>
        <v>B3</v>
      </c>
      <c r="W45" s="128" t="str">
        <f>IF(ISBLANK(B44),"",B44)</f>
        <v>RSK FeederKlub.cz</v>
      </c>
      <c r="X45" s="119"/>
      <c r="Y45" s="115"/>
      <c r="Z45" s="116"/>
      <c r="AB45" s="77"/>
      <c r="AC45" s="77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77"/>
      <c r="AQ45" s="78"/>
      <c r="AR45" s="77"/>
      <c r="AS45" s="78"/>
      <c r="AT45" s="77"/>
      <c r="AU45" s="78"/>
      <c r="AV45" s="77"/>
      <c r="AW45" s="78"/>
      <c r="AX45" s="77"/>
      <c r="AY45" s="78"/>
      <c r="AZ45" s="77"/>
      <c r="BA45" s="78"/>
      <c r="BB45" s="77"/>
      <c r="BC45" s="78"/>
    </row>
    <row r="46" spans="1:55" s="94" customFormat="1" ht="25.5" customHeight="1">
      <c r="A46" s="106"/>
      <c r="B46" s="107"/>
      <c r="C46" s="129">
        <f>IF(D46="","",INDEX(Soupisky!$F:$F,MATCH(D46,Soupisky!$G:$G,0)))</f>
        <v>3643</v>
      </c>
      <c r="D46" s="130" t="s">
        <v>83</v>
      </c>
      <c r="E46" s="131" t="s">
        <v>169</v>
      </c>
      <c r="F46" s="132">
        <v>4</v>
      </c>
      <c r="G46" s="133">
        <f>IF($F46="","",INDEX('1. závod'!$A:$AP,$F46+5,INDEX('Základní list'!$B:$B,MATCH($E46,'Základní list'!$A:$A,0),1)))</f>
        <v>3080</v>
      </c>
      <c r="H46" s="134">
        <f>IF($F46="","",INDEX('1. závod'!$A:$AP,$F46+5,INDEX('Základní list'!$B:$B,MATCH($E46,'Základní list'!$A:$A,0),1)+3))</f>
        <v>6</v>
      </c>
      <c r="I46" s="113"/>
      <c r="J46" s="113"/>
      <c r="K46" s="114"/>
      <c r="L46" s="129">
        <f>IF(M46="","",INDEX(Soupisky!$F:$F,MATCH(M46,Soupisky!$G:$G,0)))</f>
        <v>1086</v>
      </c>
      <c r="M46" s="130" t="s">
        <v>84</v>
      </c>
      <c r="N46" s="131" t="s">
        <v>173</v>
      </c>
      <c r="O46" s="132">
        <v>3</v>
      </c>
      <c r="P46" s="133">
        <f>IF($O46="","",INDEX('2. závod'!$A:$AP,$O46+5,INDEX('Základní list'!$B:$B,MATCH($N46,'Základní list'!$A:$A,0),1)))</f>
        <v>14760</v>
      </c>
      <c r="Q46" s="134">
        <f>IF($O46="","",INDEX('2. závod'!$A:$AP,$O46+5,INDEX('Základní list'!$B:$B,MATCH($N46,'Základní list'!$A:$A,0),1)+3))</f>
        <v>5</v>
      </c>
      <c r="R46" s="115"/>
      <c r="S46" s="115"/>
      <c r="T46" s="116"/>
      <c r="U46" s="135" t="str">
        <f t="shared" si="2"/>
        <v>A4</v>
      </c>
      <c r="V46" s="135" t="str">
        <f t="shared" si="3"/>
        <v>E3</v>
      </c>
      <c r="W46" s="136" t="str">
        <f>IF(ISBLANK(B44),"",B44)</f>
        <v>RSK FeederKlub.cz</v>
      </c>
      <c r="X46" s="119"/>
      <c r="Y46" s="115"/>
      <c r="Z46" s="116"/>
      <c r="AB46" s="77"/>
      <c r="AC46" s="77"/>
      <c r="AD46" s="77"/>
      <c r="AE46" s="78"/>
      <c r="AF46" s="77"/>
      <c r="AG46" s="78"/>
      <c r="AH46" s="77"/>
      <c r="AI46" s="78"/>
      <c r="AJ46" s="77"/>
      <c r="AK46" s="78"/>
      <c r="AL46" s="77"/>
      <c r="AM46" s="78"/>
      <c r="AN46" s="77"/>
      <c r="AO46" s="78"/>
      <c r="AP46" s="77"/>
      <c r="AQ46" s="78"/>
      <c r="AR46" s="77"/>
      <c r="AS46" s="78"/>
      <c r="AT46" s="77"/>
      <c r="AU46" s="78"/>
      <c r="AV46" s="77"/>
      <c r="AW46" s="78"/>
      <c r="AX46" s="77"/>
      <c r="AY46" s="78"/>
      <c r="AZ46" s="77"/>
      <c r="BA46" s="78"/>
      <c r="BB46" s="77"/>
      <c r="BC46" s="78"/>
    </row>
    <row r="47" spans="1:55" s="94" customFormat="1" ht="25.5" customHeight="1">
      <c r="A47" s="106">
        <v>5</v>
      </c>
      <c r="B47" s="137" t="s">
        <v>33</v>
      </c>
      <c r="C47" s="108">
        <f>IF(D47="","",INDEX(Soupisky!$F:$F,MATCH(D47,Soupisky!$G:$G,0)))</f>
        <v>1321</v>
      </c>
      <c r="D47" s="109" t="s">
        <v>34</v>
      </c>
      <c r="E47" s="110" t="s">
        <v>169</v>
      </c>
      <c r="F47" s="111">
        <v>6</v>
      </c>
      <c r="G47" s="112">
        <f>IF($F47="","",INDEX('1. závod'!$A:$AP,$F47+5,INDEX('Základní list'!$B:$B,MATCH($E47,'Základní list'!$A:$A,0),1)))</f>
        <v>2200</v>
      </c>
      <c r="H47" s="111">
        <f>IF($F47="","",INDEX('1. závod'!$A:$AP,$F47+5,INDEX('Základní list'!$B:$B,MATCH($E47,'Základní list'!$A:$A,0),1)+3))</f>
        <v>8</v>
      </c>
      <c r="I47" s="113">
        <f>IF(ISBLANK($F47),"",SUM(G47:G49))</f>
        <v>18380</v>
      </c>
      <c r="J47" s="113">
        <f>IF(ISBLANK($F47),"",SUM(H47:H49))</f>
        <v>20</v>
      </c>
      <c r="K47" s="114">
        <f>IF(ISBLANK($F47),"",RANK(J47,J:J,1))</f>
        <v>15</v>
      </c>
      <c r="L47" s="108">
        <f>IF(M47="","",INDEX(Soupisky!$F:$F,MATCH(M47,Soupisky!$G:$G,0)))</f>
        <v>1321</v>
      </c>
      <c r="M47" s="109" t="s">
        <v>34</v>
      </c>
      <c r="N47" s="110" t="s">
        <v>169</v>
      </c>
      <c r="O47" s="111">
        <v>4</v>
      </c>
      <c r="P47" s="112">
        <f>IF($O47="","",INDEX('2. závod'!$A:$AP,$O47+5,INDEX('Základní list'!$B:$B,MATCH($N47,'Základní list'!$A:$A,0),1)))</f>
        <v>11560</v>
      </c>
      <c r="Q47" s="111">
        <f>IF($O47="","",INDEX('2. závod'!$A:$AP,$O47+5,INDEX('Základní list'!$B:$B,MATCH($N47,'Základní list'!$A:$A,0),1)+3))</f>
        <v>7</v>
      </c>
      <c r="R47" s="115">
        <f>IF(ISBLANK($O47),"",SUM(P47:P49))</f>
        <v>43340</v>
      </c>
      <c r="S47" s="115">
        <f>IF(ISBLANK($O47),"",SUM(Q47:Q49))</f>
        <v>17</v>
      </c>
      <c r="T47" s="116">
        <f>IF(ISBLANK($O47),"",RANK(S47,S:S,1))</f>
        <v>10</v>
      </c>
      <c r="U47" s="117" t="str">
        <f t="shared" si="2"/>
        <v>A6</v>
      </c>
      <c r="V47" s="117" t="str">
        <f t="shared" si="3"/>
        <v>A4</v>
      </c>
      <c r="W47" s="118" t="str">
        <f>IF(ISBLANK(B47),"",B47)</f>
        <v>Daiwa feeder team</v>
      </c>
      <c r="X47" s="119">
        <f>IF(ISBLANK($O47),"",SUM(I47,R47))</f>
        <v>61720</v>
      </c>
      <c r="Y47" s="115">
        <f>IF(ISBLANK($O47),"",SUM(S47,J47))</f>
        <v>37</v>
      </c>
      <c r="Z47" s="116">
        <f>IF(ISBLANK($O47),"",RANK(Y47,Y:Y,1))</f>
        <v>14</v>
      </c>
      <c r="AB47" s="95"/>
      <c r="AC47" s="95"/>
      <c r="AD47" s="95"/>
      <c r="AE47" s="96"/>
      <c r="AF47" s="95"/>
      <c r="AG47" s="96"/>
      <c r="AH47" s="95"/>
      <c r="AI47" s="96"/>
      <c r="AJ47" s="95"/>
      <c r="AK47" s="96"/>
      <c r="AL47" s="95"/>
      <c r="AM47" s="96"/>
      <c r="AN47" s="95"/>
      <c r="AO47" s="96"/>
      <c r="AP47" s="95"/>
      <c r="AQ47" s="96"/>
      <c r="AR47" s="95"/>
      <c r="AS47" s="96"/>
      <c r="AT47" s="95"/>
      <c r="AU47" s="96"/>
      <c r="AV47" s="95"/>
      <c r="AW47" s="96"/>
      <c r="AX47" s="95"/>
      <c r="AY47" s="96"/>
      <c r="AZ47" s="95"/>
      <c r="BA47" s="96"/>
      <c r="BB47" s="95"/>
      <c r="BC47" s="96"/>
    </row>
    <row r="48" spans="1:55" s="94" customFormat="1" ht="25.5" customHeight="1">
      <c r="A48" s="106"/>
      <c r="B48" s="137"/>
      <c r="C48" s="120">
        <f>IF(D48="","",INDEX(Soupisky!$F:$F,MATCH(D48,Soupisky!$G:$G,0)))</f>
        <v>2302</v>
      </c>
      <c r="D48" s="121" t="s">
        <v>35</v>
      </c>
      <c r="E48" s="122" t="s">
        <v>174</v>
      </c>
      <c r="F48" s="123">
        <v>10</v>
      </c>
      <c r="G48" s="124">
        <f>IF($F48="","",INDEX('1. závod'!$A:$AP,$F48+5,INDEX('Základní list'!$B:$B,MATCH($E48,'Základní list'!$A:$A,0),1)))</f>
        <v>9340</v>
      </c>
      <c r="H48" s="125">
        <f>IF($F48="","",INDEX('1. závod'!$A:$AP,$F48+5,INDEX('Základní list'!$B:$B,MATCH($E48,'Základní list'!$A:$A,0),1)+3))</f>
        <v>8</v>
      </c>
      <c r="I48" s="113"/>
      <c r="J48" s="113"/>
      <c r="K48" s="114"/>
      <c r="L48" s="120">
        <f>IF(M48="","",INDEX(Soupisky!$F:$F,MATCH(M48,Soupisky!$G:$G,0)))</f>
        <v>2302</v>
      </c>
      <c r="M48" s="121" t="s">
        <v>35</v>
      </c>
      <c r="N48" s="122" t="s">
        <v>171</v>
      </c>
      <c r="O48" s="123">
        <v>10</v>
      </c>
      <c r="P48" s="124">
        <f>IF($O48="","",INDEX('2. závod'!$A:$AP,$O48+5,INDEX('Základní list'!$B:$B,MATCH($N48,'Základní list'!$A:$A,0),1)))</f>
        <v>14040</v>
      </c>
      <c r="Q48" s="125">
        <f>IF($O48="","",INDEX('2. závod'!$A:$AP,$O48+5,INDEX('Základní list'!$B:$B,MATCH($N48,'Základní list'!$A:$A,0),1)+3))</f>
        <v>7</v>
      </c>
      <c r="R48" s="115"/>
      <c r="S48" s="115"/>
      <c r="T48" s="116"/>
      <c r="U48" s="127" t="str">
        <f t="shared" si="2"/>
        <v>F10</v>
      </c>
      <c r="V48" s="127" t="str">
        <f t="shared" si="3"/>
        <v>C10</v>
      </c>
      <c r="W48" s="128" t="str">
        <f>IF(ISBLANK(B47),"",B47)</f>
        <v>Daiwa feeder team</v>
      </c>
      <c r="X48" s="119"/>
      <c r="Y48" s="115"/>
      <c r="Z48" s="116"/>
      <c r="AB48" s="95"/>
      <c r="AC48" s="95"/>
      <c r="AD48" s="95"/>
      <c r="AE48" s="96"/>
      <c r="AF48" s="95"/>
      <c r="AG48" s="96"/>
      <c r="AH48" s="95"/>
      <c r="AI48" s="96"/>
      <c r="AJ48" s="95"/>
      <c r="AK48" s="96"/>
      <c r="AL48" s="95"/>
      <c r="AM48" s="96"/>
      <c r="AN48" s="95"/>
      <c r="AO48" s="96"/>
      <c r="AP48" s="95"/>
      <c r="AQ48" s="96"/>
      <c r="AR48" s="95"/>
      <c r="AS48" s="96"/>
      <c r="AT48" s="95"/>
      <c r="AU48" s="96"/>
      <c r="AV48" s="95"/>
      <c r="AW48" s="96"/>
      <c r="AX48" s="95"/>
      <c r="AY48" s="96"/>
      <c r="AZ48" s="95"/>
      <c r="BA48" s="96"/>
      <c r="BB48" s="95"/>
      <c r="BC48" s="96"/>
    </row>
    <row r="49" spans="1:55" s="94" customFormat="1" ht="25.5" customHeight="1">
      <c r="A49" s="106"/>
      <c r="B49" s="137"/>
      <c r="C49" s="129">
        <f>IF(D49="","",INDEX(Soupisky!$F:$F,MATCH(D49,Soupisky!$G:$G,0)))</f>
        <v>2301</v>
      </c>
      <c r="D49" s="130" t="s">
        <v>36</v>
      </c>
      <c r="E49" s="131" t="s">
        <v>172</v>
      </c>
      <c r="F49" s="132">
        <v>6</v>
      </c>
      <c r="G49" s="133">
        <f>IF($F49="","",INDEX('1. závod'!$A:$AP,$F49+5,INDEX('Základní list'!$B:$B,MATCH($E49,'Základní list'!$A:$A,0),1)))</f>
        <v>6840</v>
      </c>
      <c r="H49" s="134">
        <f>IF($F49="","",INDEX('1. závod'!$A:$AP,$F49+5,INDEX('Základní list'!$B:$B,MATCH($E49,'Základní list'!$A:$A,0),1)+3))</f>
        <v>4</v>
      </c>
      <c r="I49" s="113"/>
      <c r="J49" s="113"/>
      <c r="K49" s="114"/>
      <c r="L49" s="129">
        <f>IF(M49="","",INDEX(Soupisky!$F:$F,MATCH(M49,Soupisky!$G:$G,0)))</f>
        <v>2301</v>
      </c>
      <c r="M49" s="130" t="s">
        <v>36</v>
      </c>
      <c r="N49" s="131" t="s">
        <v>173</v>
      </c>
      <c r="O49" s="132">
        <v>1</v>
      </c>
      <c r="P49" s="133">
        <f>IF($O49="","",INDEX('2. závod'!$A:$AP,$O49+5,INDEX('Základní list'!$B:$B,MATCH($N49,'Základní list'!$A:$A,0),1)))</f>
        <v>17740</v>
      </c>
      <c r="Q49" s="134">
        <f>IF($O49="","",INDEX('2. závod'!$A:$AP,$O49+5,INDEX('Základní list'!$B:$B,MATCH($N49,'Základní list'!$A:$A,0),1)+3))</f>
        <v>3</v>
      </c>
      <c r="R49" s="115"/>
      <c r="S49" s="115"/>
      <c r="T49" s="116"/>
      <c r="U49" s="135" t="str">
        <f t="shared" si="2"/>
        <v>D6</v>
      </c>
      <c r="V49" s="135" t="str">
        <f t="shared" si="3"/>
        <v>E1</v>
      </c>
      <c r="W49" s="136" t="str">
        <f>IF(ISBLANK(B47),"",B47)</f>
        <v>Daiwa feeder team</v>
      </c>
      <c r="X49" s="119"/>
      <c r="Y49" s="115"/>
      <c r="Z49" s="116"/>
      <c r="AB49" s="95"/>
      <c r="AC49" s="95"/>
      <c r="AD49" s="95"/>
      <c r="AE49" s="96"/>
      <c r="AF49" s="95"/>
      <c r="AG49" s="96"/>
      <c r="AH49" s="95"/>
      <c r="AI49" s="96"/>
      <c r="AJ49" s="95"/>
      <c r="AK49" s="96"/>
      <c r="AL49" s="95"/>
      <c r="AM49" s="96"/>
      <c r="AN49" s="95"/>
      <c r="AO49" s="96"/>
      <c r="AP49" s="95"/>
      <c r="AQ49" s="96"/>
      <c r="AR49" s="95"/>
      <c r="AS49" s="96"/>
      <c r="AT49" s="95"/>
      <c r="AU49" s="96"/>
      <c r="AV49" s="95"/>
      <c r="AW49" s="96"/>
      <c r="AX49" s="95"/>
      <c r="AY49" s="96"/>
      <c r="AZ49" s="95"/>
      <c r="BA49" s="96"/>
      <c r="BB49" s="95"/>
      <c r="BC49" s="96"/>
    </row>
    <row r="50" spans="1:55" s="94" customFormat="1" ht="25.5" customHeight="1">
      <c r="A50" s="106">
        <v>16</v>
      </c>
      <c r="B50" s="107" t="s">
        <v>107</v>
      </c>
      <c r="C50" s="108">
        <f>IF(D50="","",INDEX(Soupisky!$F:$F,MATCH(D50,Soupisky!$G:$G,0)))</f>
        <v>3217</v>
      </c>
      <c r="D50" s="109" t="s">
        <v>108</v>
      </c>
      <c r="E50" s="110" t="s">
        <v>174</v>
      </c>
      <c r="F50" s="111">
        <v>1</v>
      </c>
      <c r="G50" s="112">
        <f>IF($F50="","",INDEX('1. závod'!$A:$AP,$F50+5,INDEX('Základní list'!$B:$B,MATCH($E50,'Základní list'!$A:$A,0),1)))</f>
        <v>10000</v>
      </c>
      <c r="H50" s="111">
        <f>IF($F50="","",INDEX('1. závod'!$A:$AP,$F50+5,INDEX('Základní list'!$B:$B,MATCH($E50,'Základní list'!$A:$A,0),1)+3))</f>
        <v>7</v>
      </c>
      <c r="I50" s="113">
        <f>IF(ISBLANK($F50),"",SUM(G50:G52))</f>
        <v>13760</v>
      </c>
      <c r="J50" s="113">
        <f>IF(ISBLANK($F50),"",SUM(H50:H52))</f>
        <v>17</v>
      </c>
      <c r="K50" s="114">
        <v>13</v>
      </c>
      <c r="L50" s="108">
        <f>IF(M50="","",INDEX(Soupisky!$F:$F,MATCH(M50,Soupisky!$G:$G,0)))</f>
        <v>3217</v>
      </c>
      <c r="M50" s="109" t="s">
        <v>108</v>
      </c>
      <c r="N50" s="110" t="s">
        <v>170</v>
      </c>
      <c r="O50" s="111">
        <v>9</v>
      </c>
      <c r="P50" s="112">
        <f>IF($O50="","",INDEX('2. závod'!$A:$AP,$O50+5,INDEX('Základní list'!$B:$B,MATCH($N50,'Základní list'!$A:$A,0),1)))</f>
        <v>12200</v>
      </c>
      <c r="Q50" s="111">
        <f>IF($O50="","",INDEX('2. závod'!$A:$AP,$O50+5,INDEX('Základní list'!$B:$B,MATCH($N50,'Základní list'!$A:$A,0),1)+3))</f>
        <v>7</v>
      </c>
      <c r="R50" s="115">
        <f>IF(ISBLANK($O50),"",SUM(P50:P52))</f>
        <v>30760</v>
      </c>
      <c r="S50" s="115">
        <f>IF(ISBLANK($O50),"",SUM(Q50:Q52))</f>
        <v>20</v>
      </c>
      <c r="T50" s="116">
        <v>16</v>
      </c>
      <c r="U50" s="117" t="str">
        <f t="shared" si="2"/>
        <v>F1</v>
      </c>
      <c r="V50" s="117" t="str">
        <f t="shared" si="3"/>
        <v>B9</v>
      </c>
      <c r="W50" s="118" t="str">
        <f>IF(ISBLANK(B50),"",B50)</f>
        <v>Preston/Grauvell Feeder Team MO ČRS Tovačov</v>
      </c>
      <c r="X50" s="119">
        <f>IF(ISBLANK($O50),"",SUM(I50,R50))</f>
        <v>44520</v>
      </c>
      <c r="Y50" s="115">
        <f>IF(ISBLANK($O50),"",SUM(S50,J50))</f>
        <v>37</v>
      </c>
      <c r="Z50" s="116">
        <v>15</v>
      </c>
      <c r="AB50" s="77"/>
      <c r="AC50" s="77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77"/>
      <c r="AS50" s="78"/>
      <c r="AT50" s="77"/>
      <c r="AU50" s="78"/>
      <c r="AV50" s="77"/>
      <c r="AW50" s="78"/>
      <c r="AX50" s="77"/>
      <c r="AY50" s="78"/>
      <c r="AZ50" s="77"/>
      <c r="BA50" s="78"/>
      <c r="BB50" s="77"/>
      <c r="BC50" s="78"/>
    </row>
    <row r="51" spans="1:55" s="94" customFormat="1" ht="25.5" customHeight="1">
      <c r="A51" s="106"/>
      <c r="B51" s="107"/>
      <c r="C51" s="120">
        <f>IF(D51="","",INDEX(Soupisky!$F:$F,MATCH(D51,Soupisky!$G:$G,0)))</f>
        <v>2356</v>
      </c>
      <c r="D51" s="121" t="s">
        <v>109</v>
      </c>
      <c r="E51" s="122" t="s">
        <v>171</v>
      </c>
      <c r="F51" s="123">
        <v>6</v>
      </c>
      <c r="G51" s="124">
        <f>IF($F51="","",INDEX('1. závod'!$A:$AP,$F51+5,INDEX('Základní list'!$B:$B,MATCH($E51,'Základní list'!$A:$A,0),1)))</f>
        <v>3340</v>
      </c>
      <c r="H51" s="125">
        <f>IF($F51="","",INDEX('1. závod'!$A:$AP,$F51+5,INDEX('Základní list'!$B:$B,MATCH($E51,'Základní list'!$A:$A,0),1)+3))</f>
        <v>4</v>
      </c>
      <c r="I51" s="113"/>
      <c r="J51" s="113"/>
      <c r="K51" s="114"/>
      <c r="L51" s="120">
        <f>IF(M51="","",INDEX(Soupisky!$F:$F,MATCH(M51,Soupisky!$G:$G,0)))</f>
        <v>2356</v>
      </c>
      <c r="M51" s="121" t="s">
        <v>109</v>
      </c>
      <c r="N51" s="122" t="s">
        <v>174</v>
      </c>
      <c r="O51" s="123">
        <v>8</v>
      </c>
      <c r="P51" s="124">
        <f>IF($O51="","",INDEX('2. závod'!$A:$AP,$O51+5,INDEX('Základní list'!$B:$B,MATCH($N51,'Základní list'!$A:$A,0),1)))</f>
        <v>12580</v>
      </c>
      <c r="Q51" s="125">
        <f>IF($O51="","",INDEX('2. závod'!$A:$AP,$O51+5,INDEX('Základní list'!$B:$B,MATCH($N51,'Základní list'!$A:$A,0),1)+3))</f>
        <v>6</v>
      </c>
      <c r="R51" s="115"/>
      <c r="S51" s="115"/>
      <c r="T51" s="116"/>
      <c r="U51" s="127" t="str">
        <f t="shared" si="2"/>
        <v>C6</v>
      </c>
      <c r="V51" s="127" t="str">
        <f t="shared" si="3"/>
        <v>F8</v>
      </c>
      <c r="W51" s="128" t="str">
        <f>IF(ISBLANK(B50),"",B50)</f>
        <v>Preston/Grauvell Feeder Team MO ČRS Tovačov</v>
      </c>
      <c r="X51" s="119"/>
      <c r="Y51" s="115"/>
      <c r="Z51" s="116"/>
      <c r="AB51" s="77"/>
      <c r="AC51" s="77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77"/>
      <c r="AQ51" s="78"/>
      <c r="AR51" s="77"/>
      <c r="AS51" s="78"/>
      <c r="AT51" s="77"/>
      <c r="AU51" s="78"/>
      <c r="AV51" s="77"/>
      <c r="AW51" s="78"/>
      <c r="AX51" s="77"/>
      <c r="AY51" s="78"/>
      <c r="AZ51" s="77"/>
      <c r="BA51" s="78"/>
      <c r="BB51" s="77"/>
      <c r="BC51" s="78"/>
    </row>
    <row r="52" spans="1:55" s="94" customFormat="1" ht="25.5" customHeight="1">
      <c r="A52" s="106"/>
      <c r="B52" s="107"/>
      <c r="C52" s="129">
        <f>IF(D52="","",INDEX(Soupisky!$F:$F,MATCH(D52,Soupisky!$G:$G,0)))</f>
        <v>3218</v>
      </c>
      <c r="D52" s="130" t="s">
        <v>111</v>
      </c>
      <c r="E52" s="131" t="s">
        <v>170</v>
      </c>
      <c r="F52" s="132">
        <v>1</v>
      </c>
      <c r="G52" s="133">
        <f>IF($F52="","",INDEX('1. závod'!$A:$AP,$F52+5,INDEX('Základní list'!$B:$B,MATCH($E52,'Základní list'!$A:$A,0),1)))</f>
        <v>420</v>
      </c>
      <c r="H52" s="134">
        <f>IF($F52="","",INDEX('1. závod'!$A:$AP,$F52+5,INDEX('Základní list'!$B:$B,MATCH($E52,'Základní list'!$A:$A,0),1)+3))</f>
        <v>6</v>
      </c>
      <c r="I52" s="113"/>
      <c r="J52" s="113"/>
      <c r="K52" s="114"/>
      <c r="L52" s="129">
        <f>IF(M52="","",INDEX(Soupisky!$F:$F,MATCH(M52,Soupisky!$G:$G,0)))</f>
        <v>3218</v>
      </c>
      <c r="M52" s="130" t="s">
        <v>111</v>
      </c>
      <c r="N52" s="131" t="s">
        <v>172</v>
      </c>
      <c r="O52" s="132">
        <v>5</v>
      </c>
      <c r="P52" s="133">
        <f>IF($O52="","",INDEX('2. závod'!$A:$AP,$O52+5,INDEX('Základní list'!$B:$B,MATCH($N52,'Základní list'!$A:$A,0),1)))</f>
        <v>5980</v>
      </c>
      <c r="Q52" s="134">
        <f>IF($O52="","",INDEX('2. závod'!$A:$AP,$O52+5,INDEX('Základní list'!$B:$B,MATCH($N52,'Základní list'!$A:$A,0),1)+3))</f>
        <v>7</v>
      </c>
      <c r="R52" s="115"/>
      <c r="S52" s="115"/>
      <c r="T52" s="116"/>
      <c r="U52" s="135" t="str">
        <f t="shared" si="2"/>
        <v>B1</v>
      </c>
      <c r="V52" s="135" t="str">
        <f t="shared" si="3"/>
        <v>D5</v>
      </c>
      <c r="W52" s="136" t="str">
        <f>IF(ISBLANK(B50),"",B50)</f>
        <v>Preston/Grauvell Feeder Team MO ČRS Tovačov</v>
      </c>
      <c r="X52" s="119"/>
      <c r="Y52" s="115"/>
      <c r="Z52" s="116"/>
      <c r="AB52" s="77"/>
      <c r="AC52" s="77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77"/>
      <c r="AS52" s="78"/>
      <c r="AT52" s="77"/>
      <c r="AU52" s="78"/>
      <c r="AV52" s="77"/>
      <c r="AW52" s="78"/>
      <c r="AX52" s="77"/>
      <c r="AY52" s="78"/>
      <c r="AZ52" s="77"/>
      <c r="BA52" s="78"/>
      <c r="BB52" s="77"/>
      <c r="BC52" s="78"/>
    </row>
    <row r="53" spans="1:55" s="94" customFormat="1" ht="25.5" customHeight="1">
      <c r="A53" s="106">
        <v>14</v>
      </c>
      <c r="B53" s="107" t="s">
        <v>93</v>
      </c>
      <c r="C53" s="108">
        <f>IF(D53="","",INDEX(Soupisky!$F:$F,MATCH(D53,Soupisky!$G:$G,0)))</f>
        <v>345</v>
      </c>
      <c r="D53" s="109" t="s">
        <v>94</v>
      </c>
      <c r="E53" s="110" t="s">
        <v>174</v>
      </c>
      <c r="F53" s="111">
        <v>9</v>
      </c>
      <c r="G53" s="112">
        <f>IF($F53="","",INDEX('1. závod'!$A:$AP,$F53+5,INDEX('Základní list'!$B:$B,MATCH($E53,'Základní list'!$A:$A,0),1)))</f>
        <v>12740</v>
      </c>
      <c r="H53" s="111">
        <f>IF($F53="","",INDEX('1. závod'!$A:$AP,$F53+5,INDEX('Základní list'!$B:$B,MATCH($E53,'Základní list'!$A:$A,0),1)+3))</f>
        <v>6</v>
      </c>
      <c r="I53" s="113">
        <f>IF(ISBLANK($F53),"",SUM(G53:G55))</f>
        <v>20080</v>
      </c>
      <c r="J53" s="113">
        <f>IF(ISBLANK($F53),"",SUM(H53:H55))</f>
        <v>16</v>
      </c>
      <c r="K53" s="114">
        <f>IF(ISBLANK($F53),"",RANK(J53,J:J,1))</f>
        <v>11</v>
      </c>
      <c r="L53" s="108">
        <f>IF(M53="","",INDEX(Soupisky!$F:$F,MATCH(M53,Soupisky!$G:$G,0)))</f>
        <v>345</v>
      </c>
      <c r="M53" s="109" t="s">
        <v>94</v>
      </c>
      <c r="N53" s="110" t="s">
        <v>173</v>
      </c>
      <c r="O53" s="111">
        <v>9</v>
      </c>
      <c r="P53" s="112">
        <f>IF($O53="","",INDEX('2. závod'!$A:$AP,$O53+5,INDEX('Základní list'!$B:$B,MATCH($N53,'Základní list'!$A:$A,0),1)))</f>
        <v>6960</v>
      </c>
      <c r="Q53" s="111">
        <f>IF($O53="","",INDEX('2. závod'!$A:$AP,$O53+5,INDEX('Základní list'!$B:$B,MATCH($N53,'Základní list'!$A:$A,0),1)+3))</f>
        <v>9</v>
      </c>
      <c r="R53" s="115">
        <f>IF(ISBLANK($O53),"",SUM(P53:P55))</f>
        <v>18240</v>
      </c>
      <c r="S53" s="115">
        <f>IF(ISBLANK($O53),"",SUM(Q53:Q55))</f>
        <v>28</v>
      </c>
      <c r="T53" s="116">
        <f>IF(ISBLANK($O53),"",RANK(S53,S:S,1))</f>
        <v>20</v>
      </c>
      <c r="U53" s="117" t="str">
        <f t="shared" si="2"/>
        <v>F9</v>
      </c>
      <c r="V53" s="117" t="str">
        <f t="shared" si="3"/>
        <v>E9</v>
      </c>
      <c r="W53" s="118" t="str">
        <f>IF(ISBLANK(B53),"",B53)</f>
        <v>RSK KS-FISH Garbolino Jaroměř A</v>
      </c>
      <c r="X53" s="119">
        <f>IF(ISBLANK($O53),"",SUM(I53,R53))</f>
        <v>38320</v>
      </c>
      <c r="Y53" s="115">
        <f>IF(ISBLANK($O53),"",SUM(S53,J53))</f>
        <v>44</v>
      </c>
      <c r="Z53" s="116">
        <f>IF(ISBLANK($O53),"",RANK(Y53,Y:Y,1))</f>
        <v>16</v>
      </c>
      <c r="AB53" s="77"/>
      <c r="AC53" s="77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77"/>
      <c r="AQ53" s="78"/>
      <c r="AR53" s="77"/>
      <c r="AS53" s="78"/>
      <c r="AT53" s="77"/>
      <c r="AU53" s="78"/>
      <c r="AV53" s="77"/>
      <c r="AW53" s="78"/>
      <c r="AX53" s="77"/>
      <c r="AY53" s="78"/>
      <c r="AZ53" s="77"/>
      <c r="BA53" s="78"/>
      <c r="BB53" s="77"/>
      <c r="BC53" s="78"/>
    </row>
    <row r="54" spans="1:55" s="94" customFormat="1" ht="25.5" customHeight="1">
      <c r="A54" s="106"/>
      <c r="B54" s="107"/>
      <c r="C54" s="120">
        <f>IF(D54="","",INDEX(Soupisky!$F:$F,MATCH(D54,Soupisky!$G:$G,0)))</f>
        <v>2794</v>
      </c>
      <c r="D54" s="121" t="s">
        <v>95</v>
      </c>
      <c r="E54" s="122" t="s">
        <v>172</v>
      </c>
      <c r="F54" s="123">
        <v>3</v>
      </c>
      <c r="G54" s="124">
        <f>IF($F54="","",INDEX('1. závod'!$A:$AP,$F54+5,INDEX('Základní list'!$B:$B,MATCH($E54,'Základní list'!$A:$A,0),1)))</f>
        <v>6820</v>
      </c>
      <c r="H54" s="125">
        <f>IF($F54="","",INDEX('1. závod'!$A:$AP,$F54+5,INDEX('Základní list'!$B:$B,MATCH($E54,'Základní list'!$A:$A,0),1)+3))</f>
        <v>5</v>
      </c>
      <c r="I54" s="113"/>
      <c r="J54" s="113"/>
      <c r="K54" s="114"/>
      <c r="L54" s="120">
        <f>IF(M54="","",INDEX(Soupisky!$F:$F,MATCH(M54,Soupisky!$G:$G,0)))</f>
        <v>2794</v>
      </c>
      <c r="M54" s="121" t="s">
        <v>95</v>
      </c>
      <c r="N54" s="122" t="s">
        <v>171</v>
      </c>
      <c r="O54" s="123">
        <v>8</v>
      </c>
      <c r="P54" s="124">
        <f>IF($O54="","",INDEX('2. závod'!$A:$AP,$O54+5,INDEX('Základní list'!$B:$B,MATCH($N54,'Základní list'!$A:$A,0),1)))</f>
        <v>3880</v>
      </c>
      <c r="Q54" s="125">
        <f>IF($O54="","",INDEX('2. závod'!$A:$AP,$O54+5,INDEX('Základní list'!$B:$B,MATCH($N54,'Základní list'!$A:$A,0),1)+3))</f>
        <v>10</v>
      </c>
      <c r="R54" s="115"/>
      <c r="S54" s="115"/>
      <c r="T54" s="116"/>
      <c r="U54" s="127" t="str">
        <f t="shared" si="2"/>
        <v>D3</v>
      </c>
      <c r="V54" s="127" t="str">
        <f t="shared" si="3"/>
        <v>C8</v>
      </c>
      <c r="W54" s="128" t="str">
        <f>IF(ISBLANK(B53),"",B53)</f>
        <v>RSK KS-FISH Garbolino Jaroměř A</v>
      </c>
      <c r="X54" s="119"/>
      <c r="Y54" s="115"/>
      <c r="Z54" s="116"/>
      <c r="AB54" s="77"/>
      <c r="AC54" s="77"/>
      <c r="AD54" s="77"/>
      <c r="AE54" s="78"/>
      <c r="AF54" s="77"/>
      <c r="AG54" s="78"/>
      <c r="AH54" s="77"/>
      <c r="AI54" s="78"/>
      <c r="AJ54" s="77"/>
      <c r="AK54" s="78"/>
      <c r="AL54" s="77"/>
      <c r="AM54" s="78"/>
      <c r="AN54" s="77"/>
      <c r="AO54" s="78"/>
      <c r="AP54" s="77"/>
      <c r="AQ54" s="78"/>
      <c r="AR54" s="77"/>
      <c r="AS54" s="78"/>
      <c r="AT54" s="77"/>
      <c r="AU54" s="78"/>
      <c r="AV54" s="77"/>
      <c r="AW54" s="78"/>
      <c r="AX54" s="77"/>
      <c r="AY54" s="78"/>
      <c r="AZ54" s="77"/>
      <c r="BA54" s="78"/>
      <c r="BB54" s="77"/>
      <c r="BC54" s="78"/>
    </row>
    <row r="55" spans="1:55" s="94" customFormat="1" ht="25.5" customHeight="1">
      <c r="A55" s="106"/>
      <c r="B55" s="107"/>
      <c r="C55" s="129">
        <f>IF(D55="","",INDEX(Soupisky!$F:$F,MATCH(D55,Soupisky!$G:$G,0)))</f>
        <v>3071</v>
      </c>
      <c r="D55" s="130" t="s">
        <v>96</v>
      </c>
      <c r="E55" s="131" t="s">
        <v>170</v>
      </c>
      <c r="F55" s="132">
        <v>7</v>
      </c>
      <c r="G55" s="133">
        <f>IF($F55="","",INDEX('1. závod'!$A:$AP,$F55+5,INDEX('Základní list'!$B:$B,MATCH($E55,'Základní list'!$A:$A,0),1)))</f>
        <v>520</v>
      </c>
      <c r="H55" s="134">
        <f>IF($F55="","",INDEX('1. závod'!$A:$AP,$F55+5,INDEX('Základní list'!$B:$B,MATCH($E55,'Základní list'!$A:$A,0),1)+3))</f>
        <v>5</v>
      </c>
      <c r="I55" s="113"/>
      <c r="J55" s="113"/>
      <c r="K55" s="114"/>
      <c r="L55" s="129">
        <f>IF(M55="","",INDEX(Soupisky!$F:$F,MATCH(M55,Soupisky!$G:$G,0)))</f>
        <v>3071</v>
      </c>
      <c r="M55" s="130" t="s">
        <v>96</v>
      </c>
      <c r="N55" s="131" t="s">
        <v>169</v>
      </c>
      <c r="O55" s="132">
        <v>3</v>
      </c>
      <c r="P55" s="133">
        <f>IF($O55="","",INDEX('2. závod'!$A:$AP,$O55+5,INDEX('Základní list'!$B:$B,MATCH($N55,'Základní list'!$A:$A,0),1)))</f>
        <v>7400</v>
      </c>
      <c r="Q55" s="134">
        <f>IF($O55="","",INDEX('2. závod'!$A:$AP,$O55+5,INDEX('Základní list'!$B:$B,MATCH($N55,'Základní list'!$A:$A,0),1)+3))</f>
        <v>9</v>
      </c>
      <c r="R55" s="115"/>
      <c r="S55" s="115"/>
      <c r="T55" s="116"/>
      <c r="U55" s="135" t="str">
        <f t="shared" si="2"/>
        <v>B7</v>
      </c>
      <c r="V55" s="135" t="str">
        <f t="shared" si="3"/>
        <v>A3</v>
      </c>
      <c r="W55" s="136" t="str">
        <f>IF(ISBLANK(B53),"",B53)</f>
        <v>RSK KS-FISH Garbolino Jaroměř A</v>
      </c>
      <c r="X55" s="119"/>
      <c r="Y55" s="115"/>
      <c r="Z55" s="116"/>
      <c r="AB55" s="77"/>
      <c r="AC55" s="77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77"/>
      <c r="AQ55" s="78"/>
      <c r="AR55" s="77"/>
      <c r="AS55" s="78"/>
      <c r="AT55" s="77"/>
      <c r="AU55" s="78"/>
      <c r="AV55" s="77"/>
      <c r="AW55" s="78"/>
      <c r="AX55" s="77"/>
      <c r="AY55" s="78"/>
      <c r="AZ55" s="77"/>
      <c r="BA55" s="78"/>
      <c r="BB55" s="77"/>
      <c r="BC55" s="78"/>
    </row>
    <row r="56" spans="1:55" s="94" customFormat="1" ht="25.5" customHeight="1">
      <c r="A56" s="106">
        <v>6</v>
      </c>
      <c r="B56" s="137" t="s">
        <v>40</v>
      </c>
      <c r="C56" s="108">
        <f>IF(D56="","",INDEX(Soupisky!$F:$F,MATCH(D56,Soupisky!$G:$G,0)))</f>
        <v>2939</v>
      </c>
      <c r="D56" s="109" t="s">
        <v>41</v>
      </c>
      <c r="E56" s="110" t="s">
        <v>170</v>
      </c>
      <c r="F56" s="111">
        <v>3</v>
      </c>
      <c r="G56" s="112">
        <f>IF($F56="","",INDEX('1. závod'!$A:$AP,$F56+5,INDEX('Základní list'!$B:$B,MATCH($E56,'Základní list'!$A:$A,0),1)))</f>
        <v>180</v>
      </c>
      <c r="H56" s="111">
        <f>IF($F56="","",INDEX('1. závod'!$A:$AP,$F56+5,INDEX('Základní list'!$B:$B,MATCH($E56,'Základní list'!$A:$A,0),1)+3))</f>
        <v>7</v>
      </c>
      <c r="I56" s="113">
        <f>IF(ISBLANK($F56),"",SUM(G56:G58))</f>
        <v>7380</v>
      </c>
      <c r="J56" s="113">
        <f>IF(ISBLANK($F56),"",SUM(H56:H58))</f>
        <v>22.5</v>
      </c>
      <c r="K56" s="114">
        <f>IF(ISBLANK($F56),"",RANK(J56,J:J,1))</f>
        <v>18</v>
      </c>
      <c r="L56" s="108">
        <f>IF(M56="","",INDEX(Soupisky!$F:$F,MATCH(M56,Soupisky!$G:$G,0)))</f>
        <v>2939</v>
      </c>
      <c r="M56" s="109" t="s">
        <v>41</v>
      </c>
      <c r="N56" s="110" t="s">
        <v>169</v>
      </c>
      <c r="O56" s="111">
        <v>1</v>
      </c>
      <c r="P56" s="112">
        <f>IF($O56="","",INDEX('2. závod'!$A:$AP,$O56+5,INDEX('Základní list'!$B:$B,MATCH($N56,'Základní list'!$A:$A,0),1)))</f>
        <v>16300</v>
      </c>
      <c r="Q56" s="111">
        <f>IF($O56="","",INDEX('2. závod'!$A:$AP,$O56+5,INDEX('Základní list'!$B:$B,MATCH($N56,'Základní list'!$A:$A,0),1)+3))</f>
        <v>4</v>
      </c>
      <c r="R56" s="115">
        <f>IF(ISBLANK($O56),"",SUM(P56:P58))</f>
        <v>31560</v>
      </c>
      <c r="S56" s="115">
        <f>IF(ISBLANK($O56),"",SUM(Q56:Q58))</f>
        <v>22</v>
      </c>
      <c r="T56" s="116">
        <v>18</v>
      </c>
      <c r="U56" s="117" t="str">
        <f t="shared" si="2"/>
        <v>B3</v>
      </c>
      <c r="V56" s="117" t="str">
        <f t="shared" si="3"/>
        <v>A1</v>
      </c>
      <c r="W56" s="118" t="str">
        <f>IF(ISBLANK(B56),"",B56)</f>
        <v>Rybářský kroužek – Browning Feeder Team</v>
      </c>
      <c r="X56" s="119">
        <f>IF(ISBLANK($O56),"",SUM(I56,R56))</f>
        <v>38940</v>
      </c>
      <c r="Y56" s="115">
        <f>IF(ISBLANK($O56),"",SUM(S56,J56))</f>
        <v>44.5</v>
      </c>
      <c r="Z56" s="116">
        <f>IF(ISBLANK($O56),"",RANK(Y56,Y:Y,1))</f>
        <v>17</v>
      </c>
      <c r="AB56" s="95"/>
      <c r="AC56" s="95"/>
      <c r="AD56" s="95"/>
      <c r="AE56" s="96"/>
      <c r="AF56" s="95"/>
      <c r="AG56" s="96"/>
      <c r="AH56" s="95"/>
      <c r="AI56" s="96"/>
      <c r="AJ56" s="95"/>
      <c r="AK56" s="96"/>
      <c r="AL56" s="95"/>
      <c r="AM56" s="96"/>
      <c r="AN56" s="95"/>
      <c r="AO56" s="96"/>
      <c r="AP56" s="95"/>
      <c r="AQ56" s="96"/>
      <c r="AR56" s="95"/>
      <c r="AS56" s="96"/>
      <c r="AT56" s="95"/>
      <c r="AU56" s="96"/>
      <c r="AV56" s="95"/>
      <c r="AW56" s="96"/>
      <c r="AX56" s="95"/>
      <c r="AY56" s="96"/>
      <c r="AZ56" s="95"/>
      <c r="BA56" s="96"/>
      <c r="BB56" s="95"/>
      <c r="BC56" s="96"/>
    </row>
    <row r="57" spans="1:55" s="94" customFormat="1" ht="25.5" customHeight="1">
      <c r="A57" s="106"/>
      <c r="B57" s="137"/>
      <c r="C57" s="120">
        <f>IF(D57="","",INDEX(Soupisky!$F:$F,MATCH(D57,Soupisky!$G:$G,0)))</f>
        <v>3222</v>
      </c>
      <c r="D57" s="121" t="s">
        <v>42</v>
      </c>
      <c r="E57" s="122" t="s">
        <v>171</v>
      </c>
      <c r="F57" s="123">
        <v>5</v>
      </c>
      <c r="G57" s="124">
        <f>IF($F57="","",INDEX('1. závod'!$A:$AP,$F57+5,INDEX('Základní list'!$B:$B,MATCH($E57,'Základní list'!$A:$A,0),1)))</f>
        <v>1000</v>
      </c>
      <c r="H57" s="125">
        <f>IF($F57="","",INDEX('1. závod'!$A:$AP,$F57+5,INDEX('Základní list'!$B:$B,MATCH($E57,'Základní list'!$A:$A,0),1)+3))</f>
        <v>8.5</v>
      </c>
      <c r="I57" s="113"/>
      <c r="J57" s="113"/>
      <c r="K57" s="114"/>
      <c r="L57" s="120">
        <f>IF(M57="","",INDEX(Soupisky!$F:$F,MATCH(M57,Soupisky!$G:$G,0)))</f>
        <v>3222</v>
      </c>
      <c r="M57" s="121" t="s">
        <v>42</v>
      </c>
      <c r="N57" s="122" t="s">
        <v>171</v>
      </c>
      <c r="O57" s="123">
        <v>9</v>
      </c>
      <c r="P57" s="124">
        <f>IF($O57="","",INDEX('2. závod'!$A:$AP,$O57+5,INDEX('Základní list'!$B:$B,MATCH($N57,'Základní list'!$A:$A,0),1)))</f>
        <v>11380</v>
      </c>
      <c r="Q57" s="125">
        <f>IF($O57="","",INDEX('2. závod'!$A:$AP,$O57+5,INDEX('Základní list'!$B:$B,MATCH($N57,'Základní list'!$A:$A,0),1)+3))</f>
        <v>8</v>
      </c>
      <c r="R57" s="115"/>
      <c r="S57" s="115"/>
      <c r="T57" s="116"/>
      <c r="U57" s="127" t="str">
        <f t="shared" si="2"/>
        <v>C5</v>
      </c>
      <c r="V57" s="127" t="str">
        <f t="shared" si="3"/>
        <v>C9</v>
      </c>
      <c r="W57" s="128" t="str">
        <f>IF(ISBLANK(B56),"",B56)</f>
        <v>Rybářský kroužek – Browning Feeder Team</v>
      </c>
      <c r="X57" s="119"/>
      <c r="Y57" s="115"/>
      <c r="Z57" s="116"/>
      <c r="AB57" s="95"/>
      <c r="AC57" s="95"/>
      <c r="AD57" s="95"/>
      <c r="AE57" s="96"/>
      <c r="AF57" s="95"/>
      <c r="AG57" s="96"/>
      <c r="AH57" s="95"/>
      <c r="AI57" s="96"/>
      <c r="AJ57" s="95"/>
      <c r="AK57" s="96"/>
      <c r="AL57" s="95"/>
      <c r="AM57" s="96"/>
      <c r="AN57" s="95"/>
      <c r="AO57" s="96"/>
      <c r="AP57" s="95"/>
      <c r="AQ57" s="96"/>
      <c r="AR57" s="95"/>
      <c r="AS57" s="96"/>
      <c r="AT57" s="95"/>
      <c r="AU57" s="96"/>
      <c r="AV57" s="95"/>
      <c r="AW57" s="96"/>
      <c r="AX57" s="95"/>
      <c r="AY57" s="96"/>
      <c r="AZ57" s="95"/>
      <c r="BA57" s="96"/>
      <c r="BB57" s="95"/>
      <c r="BC57" s="96"/>
    </row>
    <row r="58" spans="1:55" s="94" customFormat="1" ht="25.5" customHeight="1">
      <c r="A58" s="106"/>
      <c r="B58" s="137"/>
      <c r="C58" s="129">
        <f>IF(D58="","",INDEX(Soupisky!$F:$F,MATCH(D58,Soupisky!$G:$G,0)))</f>
        <v>2793</v>
      </c>
      <c r="D58" s="130" t="s">
        <v>43</v>
      </c>
      <c r="E58" s="131" t="s">
        <v>173</v>
      </c>
      <c r="F58" s="132">
        <v>9</v>
      </c>
      <c r="G58" s="133">
        <f>IF($F58="","",INDEX('1. závod'!$A:$AP,$F58+5,INDEX('Základní list'!$B:$B,MATCH($E58,'Základní list'!$A:$A,0),1)))</f>
        <v>6200</v>
      </c>
      <c r="H58" s="134">
        <f>IF($F58="","",INDEX('1. závod'!$A:$AP,$F58+5,INDEX('Základní list'!$B:$B,MATCH($E58,'Základní list'!$A:$A,0),1)+3))</f>
        <v>7</v>
      </c>
      <c r="I58" s="113"/>
      <c r="J58" s="113"/>
      <c r="K58" s="114"/>
      <c r="L58" s="129">
        <f>IF(M58="","",INDEX(Soupisky!$F:$F,MATCH(M58,Soupisky!$G:$G,0)))</f>
        <v>2793</v>
      </c>
      <c r="M58" s="130" t="s">
        <v>43</v>
      </c>
      <c r="N58" s="131" t="s">
        <v>173</v>
      </c>
      <c r="O58" s="132">
        <v>5</v>
      </c>
      <c r="P58" s="133">
        <f>IF($O58="","",INDEX('2. závod'!$A:$AP,$O58+5,INDEX('Základní list'!$B:$B,MATCH($N58,'Základní list'!$A:$A,0),1)))</f>
        <v>3880</v>
      </c>
      <c r="Q58" s="134">
        <f>IF($O58="","",INDEX('2. závod'!$A:$AP,$O58+5,INDEX('Základní list'!$B:$B,MATCH($N58,'Základní list'!$A:$A,0),1)+3))</f>
        <v>10</v>
      </c>
      <c r="R58" s="115"/>
      <c r="S58" s="115"/>
      <c r="T58" s="116"/>
      <c r="U58" s="135" t="str">
        <f t="shared" si="2"/>
        <v>E9</v>
      </c>
      <c r="V58" s="135" t="str">
        <f t="shared" si="3"/>
        <v>E5</v>
      </c>
      <c r="W58" s="136" t="str">
        <f>IF(ISBLANK(B56),"",B56)</f>
        <v>Rybářský kroužek – Browning Feeder Team</v>
      </c>
      <c r="X58" s="119"/>
      <c r="Y58" s="115"/>
      <c r="Z58" s="116"/>
      <c r="AB58" s="95"/>
      <c r="AC58" s="95"/>
      <c r="AD58" s="95"/>
      <c r="AE58" s="96"/>
      <c r="AF58" s="95"/>
      <c r="AG58" s="96"/>
      <c r="AH58" s="95"/>
      <c r="AI58" s="96"/>
      <c r="AJ58" s="95"/>
      <c r="AK58" s="96"/>
      <c r="AL58" s="95"/>
      <c r="AM58" s="96"/>
      <c r="AN58" s="95"/>
      <c r="AO58" s="96"/>
      <c r="AP58" s="95"/>
      <c r="AQ58" s="96"/>
      <c r="AR58" s="95"/>
      <c r="AS58" s="96"/>
      <c r="AT58" s="95"/>
      <c r="AU58" s="96"/>
      <c r="AV58" s="95"/>
      <c r="AW58" s="96"/>
      <c r="AX58" s="95"/>
      <c r="AY58" s="96"/>
      <c r="AZ58" s="95"/>
      <c r="BA58" s="96"/>
      <c r="BB58" s="95"/>
      <c r="BC58" s="96"/>
    </row>
    <row r="59" spans="1:55" s="94" customFormat="1" ht="25.5" customHeight="1">
      <c r="A59" s="106">
        <v>8</v>
      </c>
      <c r="B59" s="137" t="s">
        <v>54</v>
      </c>
      <c r="C59" s="108">
        <f>IF(D59="","",INDEX(Soupisky!$F:$F,MATCH(D59,Soupisky!$G:$G,0)))</f>
        <v>2316</v>
      </c>
      <c r="D59" s="109" t="s">
        <v>55</v>
      </c>
      <c r="E59" s="110" t="s">
        <v>169</v>
      </c>
      <c r="F59" s="111">
        <v>5</v>
      </c>
      <c r="G59" s="112">
        <f>IF($F59="","",INDEX('1. závod'!$A:$AP,$F59+5,INDEX('Základní list'!$B:$B,MATCH($E59,'Základní list'!$A:$A,0),1)))</f>
        <v>1020</v>
      </c>
      <c r="H59" s="111">
        <f>IF($F59="","",INDEX('1. závod'!$A:$AP,$F59+5,INDEX('Základní list'!$B:$B,MATCH($E59,'Základní list'!$A:$A,0),1)+3))</f>
        <v>10</v>
      </c>
      <c r="I59" s="113">
        <f>IF(ISBLANK($F59),"",SUM(G59:G61))</f>
        <v>16340</v>
      </c>
      <c r="J59" s="113">
        <f>IF(ISBLANK($F59),"",SUM(H59:H61))</f>
        <v>24</v>
      </c>
      <c r="K59" s="114">
        <f>IF(ISBLANK($F59),"",RANK(J59,J:J,1))</f>
        <v>19</v>
      </c>
      <c r="L59" s="108">
        <f>IF(M59="","",INDEX(Soupisky!$F:$F,MATCH(M59,Soupisky!$G:$G,0)))</f>
        <v>2316</v>
      </c>
      <c r="M59" s="109" t="s">
        <v>55</v>
      </c>
      <c r="N59" s="110" t="s">
        <v>170</v>
      </c>
      <c r="O59" s="111">
        <v>7</v>
      </c>
      <c r="P59" s="112">
        <f>IF($O59="","",INDEX('2. závod'!$A:$AP,$O59+5,INDEX('Základní list'!$B:$B,MATCH($N59,'Základní list'!$A:$A,0),1)))</f>
        <v>6700</v>
      </c>
      <c r="Q59" s="111">
        <f>IF($O59="","",INDEX('2. závod'!$A:$AP,$O59+5,INDEX('Základní list'!$B:$B,MATCH($N59,'Základní list'!$A:$A,0),1)+3))</f>
        <v>10</v>
      </c>
      <c r="R59" s="115">
        <f>IF(ISBLANK($O59),"",SUM(P59:P61))</f>
        <v>31840</v>
      </c>
      <c r="S59" s="115">
        <f>IF(ISBLANK($O59),"",SUM(Q59:Q61))</f>
        <v>22</v>
      </c>
      <c r="T59" s="116">
        <f>IF(ISBLANK($O59),"",RANK(S59,S:S,1))</f>
        <v>17</v>
      </c>
      <c r="U59" s="117" t="str">
        <f t="shared" si="2"/>
        <v>A5</v>
      </c>
      <c r="V59" s="117" t="str">
        <f t="shared" si="3"/>
        <v>B7</v>
      </c>
      <c r="W59" s="118" t="str">
        <f>IF(ISBLANK(B59),"",B59)</f>
        <v>Czechie Praha Preston</v>
      </c>
      <c r="X59" s="119">
        <f>IF(ISBLANK($O59),"",SUM(I59,R59))</f>
        <v>48180</v>
      </c>
      <c r="Y59" s="115">
        <f>IF(ISBLANK($O59),"",SUM(S59,J59))</f>
        <v>46</v>
      </c>
      <c r="Z59" s="116">
        <f>IF(ISBLANK($O59),"",RANK(Y59,Y:Y,1))</f>
        <v>18</v>
      </c>
      <c r="AB59" s="77"/>
      <c r="AC59" s="77"/>
      <c r="AD59" s="77"/>
      <c r="AE59" s="78"/>
      <c r="AF59" s="77"/>
      <c r="AG59" s="78"/>
      <c r="AH59" s="77"/>
      <c r="AI59" s="78"/>
      <c r="AJ59" s="77"/>
      <c r="AK59" s="78"/>
      <c r="AL59" s="77"/>
      <c r="AM59" s="78"/>
      <c r="AN59" s="77"/>
      <c r="AO59" s="78"/>
      <c r="AP59" s="77"/>
      <c r="AQ59" s="78"/>
      <c r="AR59" s="77"/>
      <c r="AS59" s="78"/>
      <c r="AT59" s="77"/>
      <c r="AU59" s="78"/>
      <c r="AV59" s="77"/>
      <c r="AW59" s="78"/>
      <c r="AX59" s="77"/>
      <c r="AY59" s="78"/>
      <c r="AZ59" s="77"/>
      <c r="BA59" s="78"/>
      <c r="BB59" s="77"/>
      <c r="BC59" s="78"/>
    </row>
    <row r="60" spans="1:55" s="94" customFormat="1" ht="25.5" customHeight="1">
      <c r="A60" s="106"/>
      <c r="B60" s="137"/>
      <c r="C60" s="120">
        <f>IF(D60="","",INDEX(Soupisky!$F:$F,MATCH(D60,Soupisky!$G:$G,0)))</f>
        <v>3261</v>
      </c>
      <c r="D60" s="121" t="s">
        <v>56</v>
      </c>
      <c r="E60" s="122" t="s">
        <v>172</v>
      </c>
      <c r="F60" s="123">
        <v>4</v>
      </c>
      <c r="G60" s="124">
        <f>IF($F60="","",INDEX('1. závod'!$A:$AP,$F60+5,INDEX('Základní list'!$B:$B,MATCH($E60,'Základní list'!$A:$A,0),1)))</f>
        <v>1160</v>
      </c>
      <c r="H60" s="125">
        <f>IF($F60="","",INDEX('1. závod'!$A:$AP,$F60+5,INDEX('Základní list'!$B:$B,MATCH($E60,'Základní list'!$A:$A,0),1)+3))</f>
        <v>10</v>
      </c>
      <c r="I60" s="113"/>
      <c r="J60" s="113"/>
      <c r="K60" s="114"/>
      <c r="L60" s="120">
        <f>IF(M60="","",INDEX(Soupisky!$F:$F,MATCH(M60,Soupisky!$G:$G,0)))</f>
        <v>3261</v>
      </c>
      <c r="M60" s="121" t="s">
        <v>56</v>
      </c>
      <c r="N60" s="122" t="s">
        <v>172</v>
      </c>
      <c r="O60" s="123">
        <v>1</v>
      </c>
      <c r="P60" s="124">
        <f>IF($O60="","",INDEX('2. závod'!$A:$AP,$O60+5,INDEX('Základní list'!$B:$B,MATCH($N60,'Základní list'!$A:$A,0),1)))</f>
        <v>16540</v>
      </c>
      <c r="Q60" s="125">
        <f>IF($O60="","",INDEX('2. závod'!$A:$AP,$O60+5,INDEX('Základní list'!$B:$B,MATCH($N60,'Základní list'!$A:$A,0),1)+3))</f>
        <v>4</v>
      </c>
      <c r="R60" s="115"/>
      <c r="S60" s="115"/>
      <c r="T60" s="116"/>
      <c r="U60" s="127" t="str">
        <f t="shared" si="2"/>
        <v>D4</v>
      </c>
      <c r="V60" s="127" t="str">
        <f t="shared" si="3"/>
        <v>D1</v>
      </c>
      <c r="W60" s="128" t="str">
        <f>IF(ISBLANK(B59),"",B59)</f>
        <v>Czechie Praha Preston</v>
      </c>
      <c r="X60" s="119"/>
      <c r="Y60" s="115"/>
      <c r="Z60" s="116"/>
      <c r="AB60" s="77"/>
      <c r="AC60" s="77"/>
      <c r="AD60" s="77"/>
      <c r="AE60" s="78"/>
      <c r="AF60" s="77"/>
      <c r="AG60" s="78"/>
      <c r="AH60" s="77"/>
      <c r="AI60" s="78"/>
      <c r="AJ60" s="77"/>
      <c r="AK60" s="78"/>
      <c r="AL60" s="77"/>
      <c r="AM60" s="78"/>
      <c r="AN60" s="77"/>
      <c r="AO60" s="78"/>
      <c r="AP60" s="77"/>
      <c r="AQ60" s="78"/>
      <c r="AR60" s="77"/>
      <c r="AS60" s="78"/>
      <c r="AT60" s="77"/>
      <c r="AU60" s="78"/>
      <c r="AV60" s="77"/>
      <c r="AW60" s="78"/>
      <c r="AX60" s="77"/>
      <c r="AY60" s="78"/>
      <c r="AZ60" s="77"/>
      <c r="BA60" s="78"/>
      <c r="BB60" s="77"/>
      <c r="BC60" s="78"/>
    </row>
    <row r="61" spans="1:55" s="94" customFormat="1" ht="25.5" customHeight="1">
      <c r="A61" s="106"/>
      <c r="B61" s="137"/>
      <c r="C61" s="129">
        <f>IF(D61="","",INDEX(Soupisky!$F:$F,MATCH(D61,Soupisky!$G:$G,0)))</f>
        <v>3287</v>
      </c>
      <c r="D61" s="130" t="s">
        <v>57</v>
      </c>
      <c r="E61" s="131" t="s">
        <v>173</v>
      </c>
      <c r="F61" s="132">
        <v>7</v>
      </c>
      <c r="G61" s="133">
        <f>IF($F61="","",INDEX('1. závod'!$A:$AP,$F61+5,INDEX('Základní list'!$B:$B,MATCH($E61,'Základní list'!$A:$A,0),1)))</f>
        <v>14160</v>
      </c>
      <c r="H61" s="134">
        <f>IF($F61="","",INDEX('1. závod'!$A:$AP,$F61+5,INDEX('Základní list'!$B:$B,MATCH($E61,'Základní list'!$A:$A,0),1)+3))</f>
        <v>4</v>
      </c>
      <c r="I61" s="113"/>
      <c r="J61" s="113"/>
      <c r="K61" s="114"/>
      <c r="L61" s="129">
        <f>IF(M61="","",INDEX(Soupisky!$F:$F,MATCH(M61,Soupisky!$G:$G,0)))</f>
        <v>3287</v>
      </c>
      <c r="M61" s="130" t="s">
        <v>57</v>
      </c>
      <c r="N61" s="131" t="s">
        <v>174</v>
      </c>
      <c r="O61" s="132">
        <v>5</v>
      </c>
      <c r="P61" s="133">
        <f>IF($O61="","",INDEX('2. závod'!$A:$AP,$O61+5,INDEX('Základní list'!$B:$B,MATCH($N61,'Základní list'!$A:$A,0),1)))</f>
        <v>8600</v>
      </c>
      <c r="Q61" s="134">
        <f>IF($O61="","",INDEX('2. závod'!$A:$AP,$O61+5,INDEX('Základní list'!$B:$B,MATCH($N61,'Základní list'!$A:$A,0),1)+3))</f>
        <v>8</v>
      </c>
      <c r="R61" s="115"/>
      <c r="S61" s="115"/>
      <c r="T61" s="116"/>
      <c r="U61" s="135" t="str">
        <f t="shared" si="2"/>
        <v>E7</v>
      </c>
      <c r="V61" s="135" t="str">
        <f t="shared" si="3"/>
        <v>F5</v>
      </c>
      <c r="W61" s="136" t="str">
        <f>IF(ISBLANK(B59),"",B59)</f>
        <v>Czechie Praha Preston</v>
      </c>
      <c r="X61" s="119"/>
      <c r="Y61" s="115"/>
      <c r="Z61" s="116"/>
      <c r="AB61" s="77"/>
      <c r="AC61" s="77"/>
      <c r="AD61" s="77"/>
      <c r="AE61" s="78"/>
      <c r="AF61" s="77"/>
      <c r="AG61" s="78"/>
      <c r="AH61" s="77"/>
      <c r="AI61" s="78"/>
      <c r="AJ61" s="77"/>
      <c r="AK61" s="78"/>
      <c r="AL61" s="77"/>
      <c r="AM61" s="78"/>
      <c r="AN61" s="77"/>
      <c r="AO61" s="78"/>
      <c r="AP61" s="77"/>
      <c r="AQ61" s="78"/>
      <c r="AR61" s="77"/>
      <c r="AS61" s="78"/>
      <c r="AT61" s="77"/>
      <c r="AU61" s="78"/>
      <c r="AV61" s="77"/>
      <c r="AW61" s="78"/>
      <c r="AX61" s="77"/>
      <c r="AY61" s="78"/>
      <c r="AZ61" s="77"/>
      <c r="BA61" s="78"/>
      <c r="BB61" s="77"/>
      <c r="BC61" s="78"/>
    </row>
    <row r="62" spans="1:55" s="94" customFormat="1" ht="25.5" customHeight="1">
      <c r="A62" s="106">
        <v>11</v>
      </c>
      <c r="B62" s="137" t="s">
        <v>74</v>
      </c>
      <c r="C62" s="108">
        <f>IF(D62="","",INDEX(Soupisky!$F:$F,MATCH(D62,Soupisky!$G:$G,0)))</f>
        <v>2373</v>
      </c>
      <c r="D62" s="109" t="s">
        <v>75</v>
      </c>
      <c r="E62" s="110" t="s">
        <v>171</v>
      </c>
      <c r="F62" s="111">
        <v>7</v>
      </c>
      <c r="G62" s="112">
        <f>IF($F62="","",INDEX('1. závod'!$A:$AP,$F62+5,INDEX('Základní list'!$B:$B,MATCH($E62,'Základní list'!$A:$A,0),1)))</f>
        <v>920</v>
      </c>
      <c r="H62" s="111">
        <f>IF($F62="","",INDEX('1. závod'!$A:$AP,$F62+5,INDEX('Základní list'!$B:$B,MATCH($E62,'Základní list'!$A:$A,0),1)+3))</f>
        <v>10</v>
      </c>
      <c r="I62" s="113">
        <f>IF(ISBLANK($F62),"",SUM(G62:G64))</f>
        <v>7740</v>
      </c>
      <c r="J62" s="113">
        <f>IF(ISBLANK($F62),"",SUM(H62:H64))</f>
        <v>28</v>
      </c>
      <c r="K62" s="114">
        <f>IF(ISBLANK($F62),"",RANK(J62,J:J,1))</f>
        <v>20</v>
      </c>
      <c r="L62" s="108">
        <f>IF(M62="","",INDEX(Soupisky!$F:$F,MATCH(M62,Soupisky!$G:$G,0)))</f>
        <v>2373</v>
      </c>
      <c r="M62" s="109" t="s">
        <v>75</v>
      </c>
      <c r="N62" s="110" t="s">
        <v>170</v>
      </c>
      <c r="O62" s="111">
        <v>10</v>
      </c>
      <c r="P62" s="112">
        <f>IF($O62="","",INDEX('2. závod'!$A:$AP,$O62+5,INDEX('Základní list'!$B:$B,MATCH($N62,'Základní list'!$A:$A,0),1)))</f>
        <v>8500</v>
      </c>
      <c r="Q62" s="111">
        <f>IF($O62="","",INDEX('2. závod'!$A:$AP,$O62+5,INDEX('Základní list'!$B:$B,MATCH($N62,'Základní list'!$A:$A,0),1)+3))</f>
        <v>9</v>
      </c>
      <c r="R62" s="115">
        <f>IF(ISBLANK($O62),"",SUM(P62:P64))</f>
        <v>39300</v>
      </c>
      <c r="S62" s="115">
        <f>IF(ISBLANK($O62),"",SUM(Q62:Q64))</f>
        <v>20</v>
      </c>
      <c r="T62" s="116">
        <f>IF(ISBLANK($O62),"",RANK(S62,S:S,1))</f>
        <v>14</v>
      </c>
      <c r="U62" s="117" t="str">
        <f t="shared" si="2"/>
        <v>C7</v>
      </c>
      <c r="V62" s="117" t="str">
        <f t="shared" si="3"/>
        <v>B10</v>
      </c>
      <c r="W62" s="118" t="str">
        <f>IF(ISBLANK(B62),"",B62)</f>
        <v>Kaprňák feeder team</v>
      </c>
      <c r="X62" s="119">
        <f>IF(ISBLANK($O62),"",SUM(I62,R62))</f>
        <v>47040</v>
      </c>
      <c r="Y62" s="115">
        <f>IF(ISBLANK($O62),"",SUM(S62,J62))</f>
        <v>48</v>
      </c>
      <c r="Z62" s="116">
        <f>IF(ISBLANK($O62),"",RANK(Y62,Y:Y,1))</f>
        <v>19</v>
      </c>
      <c r="AB62" s="77"/>
      <c r="AC62" s="77"/>
      <c r="AD62" s="77"/>
      <c r="AE62" s="78"/>
      <c r="AF62" s="77"/>
      <c r="AG62" s="78"/>
      <c r="AH62" s="77"/>
      <c r="AI62" s="78"/>
      <c r="AJ62" s="77"/>
      <c r="AK62" s="78"/>
      <c r="AL62" s="77"/>
      <c r="AM62" s="78"/>
      <c r="AN62" s="77"/>
      <c r="AO62" s="78"/>
      <c r="AP62" s="77"/>
      <c r="AQ62" s="78"/>
      <c r="AR62" s="77"/>
      <c r="AS62" s="78"/>
      <c r="AT62" s="77"/>
      <c r="AU62" s="78"/>
      <c r="AV62" s="77"/>
      <c r="AW62" s="78"/>
      <c r="AX62" s="77"/>
      <c r="AY62" s="78"/>
      <c r="AZ62" s="77"/>
      <c r="BA62" s="78"/>
      <c r="BB62" s="77"/>
      <c r="BC62" s="78"/>
    </row>
    <row r="63" spans="1:55" s="94" customFormat="1" ht="25.5" customHeight="1">
      <c r="A63" s="106"/>
      <c r="B63" s="137"/>
      <c r="C63" s="120">
        <f>IF(D63="","",INDEX(Soupisky!$F:$F,MATCH(D63,Soupisky!$G:$G,0)))</f>
        <v>2492</v>
      </c>
      <c r="D63" s="121" t="s">
        <v>76</v>
      </c>
      <c r="E63" s="122" t="s">
        <v>169</v>
      </c>
      <c r="F63" s="123">
        <v>9</v>
      </c>
      <c r="G63" s="124">
        <f>IF($F63="","",INDEX('1. závod'!$A:$AP,$F63+5,INDEX('Základní list'!$B:$B,MATCH($E63,'Základní list'!$A:$A,0),1)))</f>
        <v>1680</v>
      </c>
      <c r="H63" s="125">
        <f>IF($F63="","",INDEX('1. závod'!$A:$AP,$F63+5,INDEX('Základní list'!$B:$B,MATCH($E63,'Základní list'!$A:$A,0),1)+3))</f>
        <v>9</v>
      </c>
      <c r="I63" s="113"/>
      <c r="J63" s="113"/>
      <c r="K63" s="114"/>
      <c r="L63" s="120">
        <f>IF(M63="","",INDEX(Soupisky!$F:$F,MATCH(M63,Soupisky!$G:$G,0)))</f>
        <v>2492</v>
      </c>
      <c r="M63" s="121" t="s">
        <v>76</v>
      </c>
      <c r="N63" s="122" t="s">
        <v>173</v>
      </c>
      <c r="O63" s="123">
        <v>10</v>
      </c>
      <c r="P63" s="124">
        <f>IF($O63="","",INDEX('2. závod'!$A:$AP,$O63+5,INDEX('Základní list'!$B:$B,MATCH($N63,'Základní list'!$A:$A,0),1)))</f>
        <v>9740</v>
      </c>
      <c r="Q63" s="125">
        <f>IF($O63="","",INDEX('2. závod'!$A:$AP,$O63+5,INDEX('Základní list'!$B:$B,MATCH($N63,'Základní list'!$A:$A,0),1)+3))</f>
        <v>8</v>
      </c>
      <c r="R63" s="115"/>
      <c r="S63" s="115"/>
      <c r="T63" s="116"/>
      <c r="U63" s="127" t="str">
        <f t="shared" si="2"/>
        <v>A9</v>
      </c>
      <c r="V63" s="127" t="str">
        <f t="shared" si="3"/>
        <v>E10</v>
      </c>
      <c r="W63" s="128" t="str">
        <f>IF(ISBLANK(B62),"",B62)</f>
        <v>Kaprňák feeder team</v>
      </c>
      <c r="X63" s="119"/>
      <c r="Y63" s="115"/>
      <c r="Z63" s="116"/>
      <c r="AB63" s="77"/>
      <c r="AC63" s="77"/>
      <c r="AD63" s="77"/>
      <c r="AE63" s="78"/>
      <c r="AF63" s="77"/>
      <c r="AG63" s="78"/>
      <c r="AH63" s="77"/>
      <c r="AI63" s="78"/>
      <c r="AJ63" s="77"/>
      <c r="AK63" s="78"/>
      <c r="AL63" s="77"/>
      <c r="AM63" s="78"/>
      <c r="AN63" s="77"/>
      <c r="AO63" s="78"/>
      <c r="AP63" s="77"/>
      <c r="AQ63" s="78"/>
      <c r="AR63" s="77"/>
      <c r="AS63" s="78"/>
      <c r="AT63" s="77"/>
      <c r="AU63" s="78"/>
      <c r="AV63" s="77"/>
      <c r="AW63" s="78"/>
      <c r="AX63" s="77"/>
      <c r="AY63" s="78"/>
      <c r="AZ63" s="77"/>
      <c r="BA63" s="78"/>
      <c r="BB63" s="77"/>
      <c r="BC63" s="78"/>
    </row>
    <row r="64" spans="1:55" s="94" customFormat="1" ht="25.5" customHeight="1">
      <c r="A64" s="106"/>
      <c r="B64" s="137"/>
      <c r="C64" s="129">
        <f>IF(D64="","",INDEX(Soupisky!$F:$F,MATCH(D64,Soupisky!$G:$G,0)))</f>
        <v>1863</v>
      </c>
      <c r="D64" s="130" t="s">
        <v>77</v>
      </c>
      <c r="E64" s="131" t="s">
        <v>174</v>
      </c>
      <c r="F64" s="132">
        <v>3</v>
      </c>
      <c r="G64" s="133">
        <f>IF($F64="","",INDEX('1. závod'!$A:$AP,$F64+5,INDEX('Základní list'!$B:$B,MATCH($E64,'Základní list'!$A:$A,0),1)))</f>
        <v>5140</v>
      </c>
      <c r="H64" s="134">
        <f>IF($F64="","",INDEX('1. závod'!$A:$AP,$F64+5,INDEX('Základní list'!$B:$B,MATCH($E64,'Základní list'!$A:$A,0),1)+3))</f>
        <v>9</v>
      </c>
      <c r="I64" s="113"/>
      <c r="J64" s="113"/>
      <c r="K64" s="114"/>
      <c r="L64" s="129">
        <f>IF(M64="","",INDEX(Soupisky!$F:$F,MATCH(M64,Soupisky!$G:$G,0)))</f>
        <v>1863</v>
      </c>
      <c r="M64" s="130" t="s">
        <v>77</v>
      </c>
      <c r="N64" s="131" t="s">
        <v>171</v>
      </c>
      <c r="O64" s="132">
        <v>5</v>
      </c>
      <c r="P64" s="133">
        <f>IF($O64="","",INDEX('2. závod'!$A:$AP,$O64+5,INDEX('Základní list'!$B:$B,MATCH($N64,'Základní list'!$A:$A,0),1)))</f>
        <v>21060</v>
      </c>
      <c r="Q64" s="134">
        <f>IF($O64="","",INDEX('2. závod'!$A:$AP,$O64+5,INDEX('Základní list'!$B:$B,MATCH($N64,'Základní list'!$A:$A,0),1)+3))</f>
        <v>3</v>
      </c>
      <c r="R64" s="115"/>
      <c r="S64" s="115"/>
      <c r="T64" s="116"/>
      <c r="U64" s="135" t="str">
        <f t="shared" si="2"/>
        <v>F3</v>
      </c>
      <c r="V64" s="135" t="str">
        <f t="shared" si="3"/>
        <v>C5</v>
      </c>
      <c r="W64" s="136" t="str">
        <f>IF(ISBLANK(B62),"",B62)</f>
        <v>Kaprňák feeder team</v>
      </c>
      <c r="X64" s="119"/>
      <c r="Y64" s="115"/>
      <c r="Z64" s="116"/>
      <c r="AB64" s="77"/>
      <c r="AC64" s="77"/>
      <c r="AD64" s="77"/>
      <c r="AE64" s="78"/>
      <c r="AF64" s="77"/>
      <c r="AG64" s="78"/>
      <c r="AH64" s="77"/>
      <c r="AI64" s="78"/>
      <c r="AJ64" s="77"/>
      <c r="AK64" s="78"/>
      <c r="AL64" s="77"/>
      <c r="AM64" s="78"/>
      <c r="AN64" s="77"/>
      <c r="AO64" s="78"/>
      <c r="AP64" s="77"/>
      <c r="AQ64" s="78"/>
      <c r="AR64" s="77"/>
      <c r="AS64" s="78"/>
      <c r="AT64" s="77"/>
      <c r="AU64" s="78"/>
      <c r="AV64" s="77"/>
      <c r="AW64" s="78"/>
      <c r="AX64" s="77"/>
      <c r="AY64" s="78"/>
      <c r="AZ64" s="77"/>
      <c r="BA64" s="78"/>
      <c r="BB64" s="77"/>
      <c r="BC64" s="78"/>
    </row>
    <row r="65" spans="1:55" s="94" customFormat="1" ht="25.5" customHeight="1">
      <c r="A65" s="106">
        <v>13</v>
      </c>
      <c r="B65" s="143" t="s">
        <v>88</v>
      </c>
      <c r="C65" s="108">
        <f>IF(D65="","",INDEX(Soupisky!$F:$F,MATCH(D65,Soupisky!$G:$G,0)))</f>
        <v>1837</v>
      </c>
      <c r="D65" s="109" t="s">
        <v>89</v>
      </c>
      <c r="E65" s="110" t="s">
        <v>171</v>
      </c>
      <c r="F65" s="111">
        <v>10</v>
      </c>
      <c r="G65" s="112">
        <f>IF($F65="","",INDEX('1. závod'!$A:$AP,$F65+5,INDEX('Základní list'!$B:$B,MATCH($E65,'Základní list'!$A:$A,0),1)))</f>
        <v>1340</v>
      </c>
      <c r="H65" s="111">
        <f>IF($F65="","",INDEX('1. závod'!$A:$AP,$F65+5,INDEX('Základní list'!$B:$B,MATCH($E65,'Základní list'!$A:$A,0),1)+3))</f>
        <v>7</v>
      </c>
      <c r="I65" s="113">
        <f>IF(ISBLANK($F65),"",SUM(G65:G67))</f>
        <v>10100</v>
      </c>
      <c r="J65" s="113">
        <f>IF(ISBLANK($F65),"",SUM(H65:H67))</f>
        <v>22</v>
      </c>
      <c r="K65" s="114">
        <v>17</v>
      </c>
      <c r="L65" s="108">
        <f>IF(M65="","",INDEX(Soupisky!$F:$F,MATCH(M65,Soupisky!$G:$G,0)))</f>
        <v>1837</v>
      </c>
      <c r="M65" s="109" t="s">
        <v>89</v>
      </c>
      <c r="N65" s="110" t="s">
        <v>174</v>
      </c>
      <c r="O65" s="111">
        <v>4</v>
      </c>
      <c r="P65" s="112">
        <f>IF($O65="","",INDEX('2. závod'!$A:$AP,$O65+5,INDEX('Základní list'!$B:$B,MATCH($N65,'Základní list'!$A:$A,0),1)))</f>
        <v>7240</v>
      </c>
      <c r="Q65" s="111">
        <f>IF($O65="","",INDEX('2. závod'!$A:$AP,$O65+5,INDEX('Základní list'!$B:$B,MATCH($N65,'Základní list'!$A:$A,0),1)+3))</f>
        <v>9</v>
      </c>
      <c r="R65" s="115">
        <f>IF(ISBLANK($O65),"",SUM(P65:P67))</f>
        <v>22620</v>
      </c>
      <c r="S65" s="115">
        <f>IF(ISBLANK($O65),"",SUM(Q65:Q67))</f>
        <v>27</v>
      </c>
      <c r="T65" s="116">
        <f>IF(ISBLANK($O65),"",RANK(S65,S:S,1))</f>
        <v>19</v>
      </c>
      <c r="U65" s="117" t="str">
        <f t="shared" si="2"/>
        <v>C10</v>
      </c>
      <c r="V65" s="117" t="str">
        <f t="shared" si="3"/>
        <v>F4</v>
      </c>
      <c r="W65" s="118" t="str">
        <f>IF(ISBLANK(B65),"",B65)</f>
        <v>ROBINSON Feeder Team MO ČRS Sázava</v>
      </c>
      <c r="X65" s="119">
        <f>IF(ISBLANK($O65),"",SUM(I65,R65))</f>
        <v>32720</v>
      </c>
      <c r="Y65" s="115">
        <f>IF(ISBLANK($O65),"",SUM(S65,J65))</f>
        <v>49</v>
      </c>
      <c r="Z65" s="116">
        <f>IF(ISBLANK($O65),"",RANK(Y65,Y:Y,1))</f>
        <v>20</v>
      </c>
      <c r="AB65" s="77"/>
      <c r="AC65" s="77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77"/>
      <c r="AQ65" s="78"/>
      <c r="AR65" s="77"/>
      <c r="AS65" s="78"/>
      <c r="AT65" s="77"/>
      <c r="AU65" s="78"/>
      <c r="AV65" s="77"/>
      <c r="AW65" s="78"/>
      <c r="AX65" s="77"/>
      <c r="AY65" s="78"/>
      <c r="AZ65" s="77"/>
      <c r="BA65" s="78"/>
      <c r="BB65" s="77"/>
      <c r="BC65" s="78"/>
    </row>
    <row r="66" spans="1:55" s="94" customFormat="1" ht="25.5" customHeight="1">
      <c r="A66" s="106"/>
      <c r="B66" s="143"/>
      <c r="C66" s="120">
        <f>IF(D66="","",INDEX(Soupisky!$F:$F,MATCH(D66,Soupisky!$G:$G,0)))</f>
        <v>1838</v>
      </c>
      <c r="D66" s="121" t="s">
        <v>90</v>
      </c>
      <c r="E66" s="122" t="s">
        <v>173</v>
      </c>
      <c r="F66" s="123">
        <v>4</v>
      </c>
      <c r="G66" s="124">
        <f>IF($F66="","",INDEX('1. závod'!$A:$AP,$F66+5,INDEX('Základní list'!$B:$B,MATCH($E66,'Základní list'!$A:$A,0),1)))</f>
        <v>5960</v>
      </c>
      <c r="H66" s="125">
        <f>IF($F66="","",INDEX('1. závod'!$A:$AP,$F66+5,INDEX('Základní list'!$B:$B,MATCH($E66,'Základní list'!$A:$A,0),1)+3))</f>
        <v>8</v>
      </c>
      <c r="I66" s="113"/>
      <c r="J66" s="113"/>
      <c r="K66" s="114"/>
      <c r="L66" s="120">
        <f>IF(M66="","",INDEX(Soupisky!$F:$F,MATCH(M66,Soupisky!$G:$G,0)))</f>
        <v>1838</v>
      </c>
      <c r="M66" s="121" t="s">
        <v>90</v>
      </c>
      <c r="N66" s="122" t="s">
        <v>169</v>
      </c>
      <c r="O66" s="123">
        <v>8</v>
      </c>
      <c r="P66" s="124">
        <f>IF($O66="","",INDEX('2. závod'!$A:$AP,$O66+5,INDEX('Základní list'!$B:$B,MATCH($N66,'Základní list'!$A:$A,0),1)))</f>
        <v>11220</v>
      </c>
      <c r="Q66" s="125">
        <f>IF($O66="","",INDEX('2. závod'!$A:$AP,$O66+5,INDEX('Základní list'!$B:$B,MATCH($N66,'Základní list'!$A:$A,0),1)+3))</f>
        <v>8</v>
      </c>
      <c r="R66" s="115"/>
      <c r="S66" s="115"/>
      <c r="T66" s="116"/>
      <c r="U66" s="127" t="str">
        <f t="shared" si="2"/>
        <v>E4</v>
      </c>
      <c r="V66" s="127" t="str">
        <f t="shared" si="3"/>
        <v>A8</v>
      </c>
      <c r="W66" s="128" t="str">
        <f>IF(ISBLANK(B65),"",B65)</f>
        <v>ROBINSON Feeder Team MO ČRS Sázava</v>
      </c>
      <c r="X66" s="119"/>
      <c r="Y66" s="115"/>
      <c r="Z66" s="116"/>
      <c r="AB66" s="77"/>
      <c r="AC66" s="77"/>
      <c r="AD66" s="77"/>
      <c r="AE66" s="78"/>
      <c r="AF66" s="77"/>
      <c r="AG66" s="78"/>
      <c r="AH66" s="77"/>
      <c r="AI66" s="78"/>
      <c r="AJ66" s="77"/>
      <c r="AK66" s="78"/>
      <c r="AL66" s="77"/>
      <c r="AM66" s="78"/>
      <c r="AN66" s="77"/>
      <c r="AO66" s="78"/>
      <c r="AP66" s="77"/>
      <c r="AQ66" s="78"/>
      <c r="AR66" s="77"/>
      <c r="AS66" s="78"/>
      <c r="AT66" s="77"/>
      <c r="AU66" s="78"/>
      <c r="AV66" s="77"/>
      <c r="AW66" s="78"/>
      <c r="AX66" s="77"/>
      <c r="AY66" s="78"/>
      <c r="AZ66" s="77"/>
      <c r="BA66" s="78"/>
      <c r="BB66" s="77"/>
      <c r="BC66" s="78"/>
    </row>
    <row r="67" spans="1:55" s="94" customFormat="1" ht="25.5" customHeight="1">
      <c r="A67" s="106"/>
      <c r="B67" s="143"/>
      <c r="C67" s="129">
        <f>IF(D67="","",INDEX(Soupisky!$F:$F,MATCH(D67,Soupisky!$G:$G,0)))</f>
        <v>3567</v>
      </c>
      <c r="D67" s="130" t="s">
        <v>92</v>
      </c>
      <c r="E67" s="131" t="s">
        <v>169</v>
      </c>
      <c r="F67" s="132">
        <v>3</v>
      </c>
      <c r="G67" s="133">
        <f>IF($F67="","",INDEX('1. závod'!$A:$AP,$F67+5,INDEX('Základní list'!$B:$B,MATCH($E67,'Základní list'!$A:$A,0),1)))</f>
        <v>2800</v>
      </c>
      <c r="H67" s="134">
        <f>IF($F67="","",INDEX('1. závod'!$A:$AP,$F67+5,INDEX('Základní list'!$B:$B,MATCH($E67,'Základní list'!$A:$A,0),1)+3))</f>
        <v>7</v>
      </c>
      <c r="I67" s="113"/>
      <c r="J67" s="113"/>
      <c r="K67" s="114"/>
      <c r="L67" s="129">
        <f>IF(M67="","",INDEX(Soupisky!$F:$F,MATCH(M67,Soupisky!$G:$G,0)))</f>
        <v>3567</v>
      </c>
      <c r="M67" s="130" t="s">
        <v>92</v>
      </c>
      <c r="N67" s="131" t="s">
        <v>172</v>
      </c>
      <c r="O67" s="132">
        <v>6</v>
      </c>
      <c r="P67" s="133">
        <f>IF($O67="","",INDEX('2. závod'!$A:$AP,$O67+5,INDEX('Základní list'!$B:$B,MATCH($N67,'Základní list'!$A:$A,0),1)))</f>
        <v>4160</v>
      </c>
      <c r="Q67" s="134">
        <f>IF($O67="","",INDEX('2. závod'!$A:$AP,$O67+5,INDEX('Základní list'!$B:$B,MATCH($N67,'Základní list'!$A:$A,0),1)+3))</f>
        <v>10</v>
      </c>
      <c r="R67" s="115"/>
      <c r="S67" s="115"/>
      <c r="T67" s="116"/>
      <c r="U67" s="135" t="str">
        <f t="shared" si="2"/>
        <v>A3</v>
      </c>
      <c r="V67" s="135" t="str">
        <f t="shared" si="3"/>
        <v>D6</v>
      </c>
      <c r="W67" s="136" t="str">
        <f>IF(ISBLANK(B65),"",B65)</f>
        <v>ROBINSON Feeder Team MO ČRS Sázava</v>
      </c>
      <c r="X67" s="119"/>
      <c r="Y67" s="115"/>
      <c r="Z67" s="116"/>
      <c r="AB67" s="77"/>
      <c r="AC67" s="77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77"/>
      <c r="AQ67" s="78"/>
      <c r="AR67" s="77"/>
      <c r="AS67" s="78"/>
      <c r="AT67" s="77"/>
      <c r="AU67" s="78"/>
      <c r="AV67" s="77"/>
      <c r="AW67" s="78"/>
      <c r="AX67" s="77"/>
      <c r="AY67" s="78"/>
      <c r="AZ67" s="77"/>
      <c r="BA67" s="78"/>
      <c r="BB67" s="77"/>
      <c r="BC67" s="78"/>
    </row>
    <row r="68" spans="1:26" ht="12.75" customHeight="1">
      <c r="A68" s="144"/>
      <c r="B68" s="145"/>
      <c r="C68" s="144"/>
      <c r="D68" s="144"/>
      <c r="E68" s="144"/>
      <c r="F68" s="144"/>
      <c r="G68" s="146"/>
      <c r="H68" s="144"/>
      <c r="I68" s="146"/>
      <c r="J68" s="146"/>
      <c r="K68" s="146"/>
      <c r="L68" s="146"/>
      <c r="M68" s="146"/>
      <c r="N68" s="144"/>
      <c r="O68" s="144"/>
      <c r="P68" s="146"/>
      <c r="Q68" s="144"/>
      <c r="R68" s="146"/>
      <c r="S68" s="146"/>
      <c r="T68" s="146"/>
      <c r="X68" s="146"/>
      <c r="Y68" s="144"/>
      <c r="Z68" s="144"/>
    </row>
    <row r="69" spans="1:26" ht="12.75">
      <c r="A69" s="76" t="s">
        <v>214</v>
      </c>
      <c r="B69" s="76"/>
      <c r="C69" s="76"/>
      <c r="D69" s="84" t="s">
        <v>215</v>
      </c>
      <c r="E69" s="84"/>
      <c r="F69" s="84"/>
      <c r="G69" s="84"/>
      <c r="H69" s="76"/>
      <c r="I69" s="76"/>
      <c r="J69" s="76"/>
      <c r="K69" s="76"/>
      <c r="L69" s="76"/>
      <c r="M69" s="76"/>
      <c r="N69" s="76"/>
      <c r="O69" s="76"/>
      <c r="P69" s="76"/>
      <c r="Q69" s="75" t="s">
        <v>216</v>
      </c>
      <c r="R69" s="76"/>
      <c r="S69" s="76"/>
      <c r="T69" s="76"/>
      <c r="Y69" s="75"/>
      <c r="Z69" s="75"/>
    </row>
  </sheetData>
  <sheetProtection selectLockedCells="1" selectUnlockedCells="1"/>
  <autoFilter ref="A7:BJ34"/>
  <mergeCells count="239">
    <mergeCell ref="A1:Z1"/>
    <mergeCell ref="P2:T2"/>
    <mergeCell ref="P3:T3"/>
    <mergeCell ref="A5:A7"/>
    <mergeCell ref="B5:B7"/>
    <mergeCell ref="C5:K5"/>
    <mergeCell ref="L5:T5"/>
    <mergeCell ref="X5:Z6"/>
    <mergeCell ref="C6:C7"/>
    <mergeCell ref="D6:D7"/>
    <mergeCell ref="E6:F6"/>
    <mergeCell ref="G6:H6"/>
    <mergeCell ref="I6:K6"/>
    <mergeCell ref="L6:L7"/>
    <mergeCell ref="M6:M7"/>
    <mergeCell ref="N6:O6"/>
    <mergeCell ref="P6:Q6"/>
    <mergeCell ref="R6:T6"/>
    <mergeCell ref="A8:A10"/>
    <mergeCell ref="B8:B10"/>
    <mergeCell ref="I8:I10"/>
    <mergeCell ref="J8:J10"/>
    <mergeCell ref="K8:K10"/>
    <mergeCell ref="R8:R10"/>
    <mergeCell ref="S8:S10"/>
    <mergeCell ref="T8:T10"/>
    <mergeCell ref="X8:X10"/>
    <mergeCell ref="Y8:Y10"/>
    <mergeCell ref="Z8:Z10"/>
    <mergeCell ref="A11:A13"/>
    <mergeCell ref="B11:B13"/>
    <mergeCell ref="I11:I13"/>
    <mergeCell ref="J11:J13"/>
    <mergeCell ref="K11:K13"/>
    <mergeCell ref="R11:R13"/>
    <mergeCell ref="S11:S13"/>
    <mergeCell ref="T11:T13"/>
    <mergeCell ref="X11:X13"/>
    <mergeCell ref="Y11:Y13"/>
    <mergeCell ref="Z11:Z13"/>
    <mergeCell ref="A14:A16"/>
    <mergeCell ref="B14:B16"/>
    <mergeCell ref="I14:I16"/>
    <mergeCell ref="J14:J16"/>
    <mergeCell ref="K14:K16"/>
    <mergeCell ref="R14:R16"/>
    <mergeCell ref="S14:S16"/>
    <mergeCell ref="T14:T16"/>
    <mergeCell ref="X14:X16"/>
    <mergeCell ref="Y14:Y16"/>
    <mergeCell ref="Z14:Z16"/>
    <mergeCell ref="A17:A19"/>
    <mergeCell ref="B17:B19"/>
    <mergeCell ref="I17:I19"/>
    <mergeCell ref="J17:J19"/>
    <mergeCell ref="K17:K19"/>
    <mergeCell ref="R17:R19"/>
    <mergeCell ref="S17:S19"/>
    <mergeCell ref="T17:T19"/>
    <mergeCell ref="X17:X19"/>
    <mergeCell ref="Y17:Y19"/>
    <mergeCell ref="Z17:Z19"/>
    <mergeCell ref="A20:A22"/>
    <mergeCell ref="B20:B22"/>
    <mergeCell ref="I20:I22"/>
    <mergeCell ref="J20:J22"/>
    <mergeCell ref="K20:K22"/>
    <mergeCell ref="R20:R22"/>
    <mergeCell ref="S20:S22"/>
    <mergeCell ref="T20:T22"/>
    <mergeCell ref="X20:X22"/>
    <mergeCell ref="Y20:Y22"/>
    <mergeCell ref="Z20:Z22"/>
    <mergeCell ref="A23:A25"/>
    <mergeCell ref="B23:B25"/>
    <mergeCell ref="I23:I25"/>
    <mergeCell ref="J23:J25"/>
    <mergeCell ref="K23:K25"/>
    <mergeCell ref="R23:R25"/>
    <mergeCell ref="S23:S25"/>
    <mergeCell ref="T23:T25"/>
    <mergeCell ref="X23:X25"/>
    <mergeCell ref="Y23:Y25"/>
    <mergeCell ref="Z23:Z25"/>
    <mergeCell ref="A26:A28"/>
    <mergeCell ref="B26:B28"/>
    <mergeCell ref="I26:I28"/>
    <mergeCell ref="J26:J28"/>
    <mergeCell ref="K26:K28"/>
    <mergeCell ref="R26:R28"/>
    <mergeCell ref="S26:S28"/>
    <mergeCell ref="T26:T28"/>
    <mergeCell ref="X26:X28"/>
    <mergeCell ref="Y26:Y28"/>
    <mergeCell ref="Z26:Z28"/>
    <mergeCell ref="A29:A31"/>
    <mergeCell ref="B29:B31"/>
    <mergeCell ref="I29:I31"/>
    <mergeCell ref="J29:J31"/>
    <mergeCell ref="K29:K31"/>
    <mergeCell ref="R29:R31"/>
    <mergeCell ref="S29:S31"/>
    <mergeCell ref="T29:T31"/>
    <mergeCell ref="X29:X31"/>
    <mergeCell ref="Y29:Y31"/>
    <mergeCell ref="Z29:Z31"/>
    <mergeCell ref="A32:A34"/>
    <mergeCell ref="B32:B34"/>
    <mergeCell ref="I32:I34"/>
    <mergeCell ref="J32:J34"/>
    <mergeCell ref="K32:K34"/>
    <mergeCell ref="R32:R34"/>
    <mergeCell ref="S32:S34"/>
    <mergeCell ref="T32:T34"/>
    <mergeCell ref="X32:X34"/>
    <mergeCell ref="Y32:Y34"/>
    <mergeCell ref="Z32:Z34"/>
    <mergeCell ref="A35:A37"/>
    <mergeCell ref="B35:B37"/>
    <mergeCell ref="I35:I37"/>
    <mergeCell ref="J35:J37"/>
    <mergeCell ref="K35:K37"/>
    <mergeCell ref="R35:R37"/>
    <mergeCell ref="S35:S37"/>
    <mergeCell ref="T35:T37"/>
    <mergeCell ref="X35:X37"/>
    <mergeCell ref="Y35:Y37"/>
    <mergeCell ref="Z35:Z37"/>
    <mergeCell ref="A38:A40"/>
    <mergeCell ref="B38:B40"/>
    <mergeCell ref="I38:I40"/>
    <mergeCell ref="J38:J40"/>
    <mergeCell ref="K38:K40"/>
    <mergeCell ref="R38:R40"/>
    <mergeCell ref="S38:S40"/>
    <mergeCell ref="T38:T40"/>
    <mergeCell ref="X38:X40"/>
    <mergeCell ref="Y38:Y40"/>
    <mergeCell ref="Z38:Z40"/>
    <mergeCell ref="A41:A43"/>
    <mergeCell ref="B41:B43"/>
    <mergeCell ref="I41:I43"/>
    <mergeCell ref="J41:J43"/>
    <mergeCell ref="K41:K43"/>
    <mergeCell ref="R41:R43"/>
    <mergeCell ref="S41:S43"/>
    <mergeCell ref="T41:T43"/>
    <mergeCell ref="X41:X43"/>
    <mergeCell ref="Y41:Y43"/>
    <mergeCell ref="Z41:Z43"/>
    <mergeCell ref="A44:A46"/>
    <mergeCell ref="B44:B46"/>
    <mergeCell ref="I44:I46"/>
    <mergeCell ref="J44:J46"/>
    <mergeCell ref="K44:K46"/>
    <mergeCell ref="R44:R46"/>
    <mergeCell ref="S44:S46"/>
    <mergeCell ref="T44:T46"/>
    <mergeCell ref="X44:X46"/>
    <mergeCell ref="Y44:Y46"/>
    <mergeCell ref="Z44:Z46"/>
    <mergeCell ref="A47:A49"/>
    <mergeCell ref="B47:B49"/>
    <mergeCell ref="I47:I49"/>
    <mergeCell ref="J47:J49"/>
    <mergeCell ref="K47:K49"/>
    <mergeCell ref="R47:R49"/>
    <mergeCell ref="S47:S49"/>
    <mergeCell ref="T47:T49"/>
    <mergeCell ref="X47:X49"/>
    <mergeCell ref="Y47:Y49"/>
    <mergeCell ref="Z47:Z49"/>
    <mergeCell ref="A50:A52"/>
    <mergeCell ref="B50:B52"/>
    <mergeCell ref="I50:I52"/>
    <mergeCell ref="J50:J52"/>
    <mergeCell ref="K50:K52"/>
    <mergeCell ref="R50:R52"/>
    <mergeCell ref="S50:S52"/>
    <mergeCell ref="T50:T52"/>
    <mergeCell ref="X50:X52"/>
    <mergeCell ref="Y50:Y52"/>
    <mergeCell ref="Z50:Z52"/>
    <mergeCell ref="A53:A55"/>
    <mergeCell ref="B53:B55"/>
    <mergeCell ref="I53:I55"/>
    <mergeCell ref="J53:J55"/>
    <mergeCell ref="K53:K55"/>
    <mergeCell ref="R53:R55"/>
    <mergeCell ref="S53:S55"/>
    <mergeCell ref="T53:T55"/>
    <mergeCell ref="X53:X55"/>
    <mergeCell ref="Y53:Y55"/>
    <mergeCell ref="Z53:Z55"/>
    <mergeCell ref="A56:A58"/>
    <mergeCell ref="B56:B58"/>
    <mergeCell ref="I56:I58"/>
    <mergeCell ref="J56:J58"/>
    <mergeCell ref="K56:K58"/>
    <mergeCell ref="R56:R58"/>
    <mergeCell ref="S56:S58"/>
    <mergeCell ref="T56:T58"/>
    <mergeCell ref="X56:X58"/>
    <mergeCell ref="Y56:Y58"/>
    <mergeCell ref="Z56:Z58"/>
    <mergeCell ref="A59:A61"/>
    <mergeCell ref="B59:B61"/>
    <mergeCell ref="I59:I61"/>
    <mergeCell ref="J59:J61"/>
    <mergeCell ref="K59:K61"/>
    <mergeCell ref="R59:R61"/>
    <mergeCell ref="S59:S61"/>
    <mergeCell ref="T59:T61"/>
    <mergeCell ref="X59:X61"/>
    <mergeCell ref="Y59:Y61"/>
    <mergeCell ref="Z59:Z61"/>
    <mergeCell ref="A62:A64"/>
    <mergeCell ref="B62:B64"/>
    <mergeCell ref="I62:I64"/>
    <mergeCell ref="J62:J64"/>
    <mergeCell ref="K62:K64"/>
    <mergeCell ref="R62:R64"/>
    <mergeCell ref="S62:S64"/>
    <mergeCell ref="T62:T64"/>
    <mergeCell ref="X62:X64"/>
    <mergeCell ref="Y62:Y64"/>
    <mergeCell ref="Z62:Z64"/>
    <mergeCell ref="A65:A67"/>
    <mergeCell ref="B65:B67"/>
    <mergeCell ref="I65:I67"/>
    <mergeCell ref="J65:J67"/>
    <mergeCell ref="K65:K67"/>
    <mergeCell ref="R65:R67"/>
    <mergeCell ref="S65:S67"/>
    <mergeCell ref="T65:T67"/>
    <mergeCell ref="X65:X67"/>
    <mergeCell ref="Y65:Y67"/>
    <mergeCell ref="Z65:Z67"/>
    <mergeCell ref="D69:G69"/>
  </mergeCells>
  <conditionalFormatting sqref="H8:H67 Q8:Q67">
    <cfRule type="cellIs" priority="1" dxfId="2" operator="lessThan" stopIfTrue="1">
      <formula>2</formula>
    </cfRule>
  </conditionalFormatting>
  <conditionalFormatting sqref="M8:M67">
    <cfRule type="expression" priority="2" dxfId="3" stopIfTrue="1">
      <formula>AND('Výsledková listina'!$M8&lt;&gt;_ZAVODNICI,'Výsledková listina'!$M8&lt;&gt;"")</formula>
    </cfRule>
    <cfRule type="expression" priority="3" dxfId="4" stopIfTrue="1">
      <formula>'Výsledková listina'!$M8&lt;&gt;'Výsledková listina'!$D8</formula>
    </cfRule>
  </conditionalFormatting>
  <conditionalFormatting sqref="D8:D67">
    <cfRule type="expression" priority="4" dxfId="3" stopIfTrue="1">
      <formula>AND('Výsledková listina'!$D8&lt;&gt;_ZAVODNICI,'Výsledková listina'!$D8&lt;&gt;"")</formula>
    </cfRule>
  </conditionalFormatting>
  <dataValidations count="22"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26:D28 M26:M28">
      <formula1>_02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&#10;" sqref="D29:D31 M29:M31">
      <formula1>_01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56:D58 M56:M58">
      <formula1>_06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59:D61 M59:M61">
      <formula1>_08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62:D64 M62:M64">
      <formula1>_11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65:D67 M65:M67">
      <formula1>_13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53:D55 M53:M55">
      <formula1>_14</formula1>
      <formula2>0</formula2>
    </dataValidation>
    <dataValidation showErrorMessage="1" sqref="B8:B67">
      <formula1>0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32:D34 M32:M34">
      <formula1>_20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35:D37 M35:M37">
      <formula1>_07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47:D49 M47:M49">
      <formula1>_05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50:D52 M50:M52">
      <formula1>_16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44:D46 M44:M46">
      <formula1>_12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38:D40 M38:M40">
      <formula1>_17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41:D43 M41:M43">
      <formula1>_15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23:D25 M23:M25">
      <formula1>_10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20:D22 M20:M22">
      <formula1>_18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17:D19 M17:M19">
      <formula1>_19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14:D16 M14:M16">
      <formula1>_04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11:D13 M11:M13">
      <formula1>_03</formula1>
      <formula2>0</formula2>
    </dataValidation>
    <dataValidation errorStyle="warning" type="list" allowBlank="1" showInputMessage="1" showErrorMessage="1" prompt="Vyberte ze seznamu" error="Závodník není na soupisce. &#10;O doplnění soupisky je vedoucí družstva povinen neprodleně informovat SO LRU a vedoucí jednotlivých družstev soutěže.&#10;Doplňte ID závodníka" sqref="D8:D10 M8:M10">
      <formula1>_09</formula1>
      <formula2>0</formula2>
    </dataValidation>
    <dataValidation type="list" allowBlank="1" showErrorMessage="1" sqref="AC7">
      <formula1>"Y,J,S"</formula1>
      <formula2>0</formula2>
    </dataValidation>
  </dataValidations>
  <printOptions horizontalCentered="1"/>
  <pageMargins left="0.19652777777777777" right="0.19652777777777777" top="0.2361111111111111" bottom="0.39305555555555555" header="0.5118055555555555" footer="0.19652777777777777"/>
  <pageSetup cellComments="atEnd" fitToHeight="1" fitToWidth="1" horizontalDpi="300" verticalDpi="300" orientation="portrait" paperSize="9"/>
  <headerFooter alignWithMargins="0">
    <oddFooter>&amp;CStránka &amp;P z &amp;N&amp;R&amp;F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M114"/>
  <sheetViews>
    <sheetView showGridLines="0" view="pageBreakPreview" zoomScaleSheetLayoutView="10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S16" sqref="S16"/>
    </sheetView>
  </sheetViews>
  <sheetFormatPr defaultColWidth="9.00390625" defaultRowHeight="12.75"/>
  <cols>
    <col min="1" max="1" width="6.125" style="147" customWidth="1"/>
    <col min="2" max="2" width="20.00390625" style="147" customWidth="1"/>
    <col min="3" max="3" width="4.75390625" style="147" customWidth="1"/>
    <col min="4" max="4" width="43.625" style="147" customWidth="1"/>
    <col min="5" max="5" width="7.875" style="0" customWidth="1"/>
    <col min="6" max="6" width="6.00390625" style="148" customWidth="1"/>
    <col min="7" max="7" width="7.875" style="0" customWidth="1"/>
    <col min="8" max="8" width="6.00390625" style="148" customWidth="1"/>
    <col min="9" max="9" width="7.00390625" style="0" customWidth="1"/>
    <col min="10" max="10" width="7.875" style="0" customWidth="1"/>
    <col min="11" max="11" width="6.00390625" style="0" customWidth="1"/>
    <col min="12" max="12" width="7.625" style="149" customWidth="1"/>
    <col min="13" max="13" width="4.125" style="0" customWidth="1"/>
  </cols>
  <sheetData>
    <row r="1" spans="1:12" s="1" customFormat="1" ht="15">
      <c r="A1" s="150" t="str">
        <f>CONCATENATE('Základní list'!$E$3)</f>
        <v>I. LIGA FEEDER (3. kolo)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" customFormat="1" ht="12.75">
      <c r="A2" s="151" t="str">
        <f>CONCATENATE("Datum konání: ",'Základní list'!D4," - ",'Základní list'!F4)</f>
        <v>Datum konání: 8.9.2012 - 9.9.2012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" customFormat="1" ht="6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s="147" customFormat="1" ht="12.75" customHeight="1">
      <c r="A4" s="152" t="s">
        <v>180</v>
      </c>
      <c r="B4" s="152"/>
      <c r="C4" s="152"/>
      <c r="D4" s="152"/>
      <c r="E4" s="26" t="s">
        <v>217</v>
      </c>
      <c r="F4" s="26"/>
      <c r="G4" s="26" t="s">
        <v>218</v>
      </c>
      <c r="H4" s="26"/>
      <c r="I4" s="26" t="s">
        <v>219</v>
      </c>
      <c r="J4" s="26"/>
      <c r="K4" s="26"/>
      <c r="L4" s="26"/>
      <c r="M4" s="153" t="s">
        <v>213</v>
      </c>
    </row>
    <row r="5" spans="1:13" s="147" customFormat="1" ht="15">
      <c r="A5" s="152" t="s">
        <v>220</v>
      </c>
      <c r="B5" s="154" t="s">
        <v>221</v>
      </c>
      <c r="C5" s="154" t="s">
        <v>222</v>
      </c>
      <c r="D5" s="154" t="s">
        <v>2</v>
      </c>
      <c r="E5" s="155" t="s">
        <v>210</v>
      </c>
      <c r="F5" s="26" t="s">
        <v>211</v>
      </c>
      <c r="G5" s="155" t="s">
        <v>210</v>
      </c>
      <c r="H5" s="26" t="s">
        <v>211</v>
      </c>
      <c r="I5" s="155" t="s">
        <v>223</v>
      </c>
      <c r="J5" s="155" t="s">
        <v>210</v>
      </c>
      <c r="K5" s="155" t="s">
        <v>224</v>
      </c>
      <c r="L5" s="156" t="s">
        <v>225</v>
      </c>
      <c r="M5" s="153"/>
    </row>
    <row r="6" spans="1:12" ht="15">
      <c r="A6" s="157">
        <v>3467</v>
      </c>
      <c r="B6" s="157" t="s">
        <v>62</v>
      </c>
      <c r="C6" s="158" t="s">
        <v>10</v>
      </c>
      <c r="D6" s="157" t="s">
        <v>59</v>
      </c>
      <c r="E6" s="159">
        <f>IF(ISNA(MATCH($B6,'Výsledková listina'!$D:$D,0)),"",INDEX('Výsledková listina'!$G:$H,MATCH($B6,'Výsledková listina'!$D:$D,0),1))</f>
        <v>27040</v>
      </c>
      <c r="F6" s="160">
        <f>IF(ISNA(MATCH($B6,'Výsledková listina'!$D:$D,0)),"",INDEX('Výsledková listina'!$G:$H,MATCH($B6,'Výsledková listina'!$D:$D,0),2))</f>
        <v>1</v>
      </c>
      <c r="G6" s="159">
        <f>IF(ISNA(MATCH($B6,'Výsledková listina'!$M:$M,0)),"",INDEX('Výsledková listina'!$P:$Q,MATCH($B6,'Výsledková listina'!$M:$M,0),1))</f>
        <v>28120</v>
      </c>
      <c r="H6" s="159">
        <f>IF(ISNA(MATCH($B6,'Výsledková listina'!$M:$M,0)),"",INDEX('Výsledková listina'!$P:$Q,MATCH($B6,'Výsledková listina'!$M:$M,0),2))</f>
        <v>1</v>
      </c>
      <c r="I6" s="157">
        <f aca="true" t="shared" si="0" ref="I6:I37">IF(B6="","",COUNT(F6,H6))</f>
        <v>2</v>
      </c>
      <c r="J6" s="34">
        <f aca="true" t="shared" si="1" ref="J6:J37">IF($I6=0,"",SUM(E6,G6))</f>
        <v>55160</v>
      </c>
      <c r="K6" s="34">
        <f aca="true" t="shared" si="2" ref="K6:K37">IF($I6=0,"",SUM(F6,H6))</f>
        <v>2</v>
      </c>
      <c r="L6" s="161">
        <f aca="true" t="shared" si="3" ref="L6:L37">IF($I6=0,"",IF(ISTEXT(L5),1,L5+1))</f>
        <v>1</v>
      </c>
    </row>
    <row r="7" spans="1:12" ht="15">
      <c r="A7" s="157">
        <v>2263</v>
      </c>
      <c r="B7" s="157" t="s">
        <v>67</v>
      </c>
      <c r="C7" s="158" t="s">
        <v>10</v>
      </c>
      <c r="D7" s="157" t="s">
        <v>66</v>
      </c>
      <c r="E7" s="157">
        <f>IF(ISNA(MATCH($B7,'Výsledková listina'!$D:$D,0)),"",INDEX('Výsledková listina'!$G:$H,MATCH($B7,'Výsledková listina'!$D:$D,0),1))</f>
        <v>15680</v>
      </c>
      <c r="F7" s="162">
        <f>IF(ISNA(MATCH($B7,'Výsledková listina'!$D:$D,0)),"",INDEX('Výsledková listina'!$G:$H,MATCH($B7,'Výsledková listina'!$D:$D,0),2))</f>
        <v>2</v>
      </c>
      <c r="G7" s="159">
        <f>IF(ISNA(MATCH($B7,'Výsledková listina'!$M:$M,0)),"",INDEX('Výsledková listina'!$P:$Q,MATCH($B7,'Výsledková listina'!$M:$M,0),1))</f>
        <v>32140</v>
      </c>
      <c r="H7" s="159">
        <f>IF(ISNA(MATCH($B7,'Výsledková listina'!$M:$M,0)),"",INDEX('Výsledková listina'!$P:$Q,MATCH($B7,'Výsledková listina'!$M:$M,0),2))</f>
        <v>1</v>
      </c>
      <c r="I7" s="157">
        <f t="shared" si="0"/>
        <v>2</v>
      </c>
      <c r="J7" s="34">
        <f t="shared" si="1"/>
        <v>47820</v>
      </c>
      <c r="K7" s="34">
        <f t="shared" si="2"/>
        <v>3</v>
      </c>
      <c r="L7" s="161">
        <f t="shared" si="3"/>
        <v>2</v>
      </c>
    </row>
    <row r="8" spans="1:12" ht="15">
      <c r="A8" s="157">
        <v>3428</v>
      </c>
      <c r="B8" s="157" t="s">
        <v>127</v>
      </c>
      <c r="C8" s="158" t="s">
        <v>10</v>
      </c>
      <c r="D8" s="157" t="s">
        <v>121</v>
      </c>
      <c r="E8" s="159">
        <f>IF(ISNA(MATCH($B8,'Výsledková listina'!$D:$D,0)),"",INDEX('Výsledková listina'!$G:$H,MATCH($B8,'Výsledková listina'!$D:$D,0),1))</f>
        <v>5320</v>
      </c>
      <c r="F8" s="160">
        <f>IF(ISNA(MATCH($B8,'Výsledková listina'!$D:$D,0)),"",INDEX('Výsledková listina'!$G:$H,MATCH($B8,'Výsledková listina'!$D:$D,0),2))</f>
        <v>1</v>
      </c>
      <c r="G8" s="157">
        <f>IF(ISNA(MATCH($B8,'Výsledková listina'!$M:$M,0)),"",INDEX('Výsledková listina'!$P:$Q,MATCH($B8,'Výsledková listina'!$M:$M,0),1))</f>
        <v>18640</v>
      </c>
      <c r="H8" s="157">
        <f>IF(ISNA(MATCH($B8,'Výsledková listina'!$M:$M,0)),"",INDEX('Výsledková listina'!$P:$Q,MATCH($B8,'Výsledková listina'!$M:$M,0),2))</f>
        <v>2</v>
      </c>
      <c r="I8" s="157">
        <f t="shared" si="0"/>
        <v>2</v>
      </c>
      <c r="J8" s="34">
        <f t="shared" si="1"/>
        <v>23960</v>
      </c>
      <c r="K8" s="34">
        <f t="shared" si="2"/>
        <v>3</v>
      </c>
      <c r="L8" s="161">
        <f t="shared" si="3"/>
        <v>3</v>
      </c>
    </row>
    <row r="9" spans="1:12" ht="15">
      <c r="A9" s="157">
        <v>2818</v>
      </c>
      <c r="B9" s="157" t="s">
        <v>24</v>
      </c>
      <c r="C9" s="158" t="s">
        <v>10</v>
      </c>
      <c r="D9" s="157" t="s">
        <v>22</v>
      </c>
      <c r="E9" s="157">
        <f>IF(ISNA(MATCH($B9,'Výsledková listina'!$D:$D,0)),"",INDEX('Výsledková listina'!$G:$H,MATCH($B9,'Výsledková listina'!$D:$D,0),1))</f>
        <v>15820</v>
      </c>
      <c r="F9" s="162">
        <f>IF(ISNA(MATCH($B9,'Výsledková listina'!$D:$D,0)),"",INDEX('Výsledková listina'!$G:$H,MATCH($B9,'Výsledková listina'!$D:$D,0),2))</f>
        <v>3</v>
      </c>
      <c r="G9" s="159">
        <f>IF(ISNA(MATCH($B9,'Výsledková listina'!$M:$M,0)),"",INDEX('Výsledková listina'!$P:$Q,MATCH($B9,'Výsledková listina'!$M:$M,0),1))</f>
        <v>22980</v>
      </c>
      <c r="H9" s="159">
        <f>IF(ISNA(MATCH($B9,'Výsledková listina'!$M:$M,0)),"",INDEX('Výsledková listina'!$P:$Q,MATCH($B9,'Výsledková listina'!$M:$M,0),2))</f>
        <v>1</v>
      </c>
      <c r="I9" s="157">
        <f t="shared" si="0"/>
        <v>2</v>
      </c>
      <c r="J9" s="34">
        <f t="shared" si="1"/>
        <v>38800</v>
      </c>
      <c r="K9" s="34">
        <f t="shared" si="2"/>
        <v>4</v>
      </c>
      <c r="L9" s="161">
        <f t="shared" si="3"/>
        <v>4</v>
      </c>
    </row>
    <row r="10" spans="1:12" ht="15">
      <c r="A10" s="157">
        <v>2298</v>
      </c>
      <c r="B10" s="157" t="s">
        <v>29</v>
      </c>
      <c r="C10" s="158" t="s">
        <v>10</v>
      </c>
      <c r="D10" s="157" t="s">
        <v>28</v>
      </c>
      <c r="E10" s="157">
        <f>IF(ISNA(MATCH($B10,'Výsledková listina'!$D:$D,0)),"",INDEX('Výsledková listina'!$G:$H,MATCH($B10,'Výsledková listina'!$D:$D,0),1))</f>
        <v>9060</v>
      </c>
      <c r="F10" s="162">
        <f>IF(ISNA(MATCH($B10,'Výsledková listina'!$D:$D,0)),"",INDEX('Výsledková listina'!$G:$H,MATCH($B10,'Výsledková listina'!$D:$D,0),2))</f>
        <v>2</v>
      </c>
      <c r="G10" s="157">
        <f>IF(ISNA(MATCH($B10,'Výsledková listina'!$M:$M,0)),"",INDEX('Výsledková listina'!$P:$Q,MATCH($B10,'Výsledková listina'!$M:$M,0),1))</f>
        <v>17560</v>
      </c>
      <c r="H10" s="157">
        <f>IF(ISNA(MATCH($B10,'Výsledková listina'!$M:$M,0)),"",INDEX('Výsledková listina'!$P:$Q,MATCH($B10,'Výsledková listina'!$M:$M,0),2))</f>
        <v>2</v>
      </c>
      <c r="I10" s="157">
        <f t="shared" si="0"/>
        <v>2</v>
      </c>
      <c r="J10" s="34">
        <f t="shared" si="1"/>
        <v>26620</v>
      </c>
      <c r="K10" s="34">
        <f t="shared" si="2"/>
        <v>4</v>
      </c>
      <c r="L10" s="161">
        <f t="shared" si="3"/>
        <v>5</v>
      </c>
    </row>
    <row r="11" spans="1:12" ht="15">
      <c r="A11" s="157">
        <v>3235</v>
      </c>
      <c r="B11" s="157" t="s">
        <v>60</v>
      </c>
      <c r="C11" s="158" t="s">
        <v>10</v>
      </c>
      <c r="D11" s="157" t="s">
        <v>59</v>
      </c>
      <c r="E11" s="157">
        <f>IF(ISNA(MATCH($B11,'Výsledková listina'!$D:$D,0)),"",INDEX('Výsledková listina'!$G:$H,MATCH($B11,'Výsledková listina'!$D:$D,0),1))</f>
        <v>660</v>
      </c>
      <c r="F11" s="162">
        <f>IF(ISNA(MATCH($B11,'Výsledková listina'!$D:$D,0)),"",INDEX('Výsledková listina'!$G:$H,MATCH($B11,'Výsledková listina'!$D:$D,0),2))</f>
        <v>3</v>
      </c>
      <c r="G11" s="159">
        <f>IF(ISNA(MATCH($B11,'Výsledková listina'!$M:$M,0)),"",INDEX('Výsledková listina'!$P:$Q,MATCH($B11,'Výsledková listina'!$M:$M,0),1))</f>
        <v>19320</v>
      </c>
      <c r="H11" s="159">
        <f>IF(ISNA(MATCH($B11,'Výsledková listina'!$M:$M,0)),"",INDEX('Výsledková listina'!$P:$Q,MATCH($B11,'Výsledková listina'!$M:$M,0),2))</f>
        <v>1</v>
      </c>
      <c r="I11" s="157">
        <f t="shared" si="0"/>
        <v>2</v>
      </c>
      <c r="J11" s="34">
        <f t="shared" si="1"/>
        <v>19980</v>
      </c>
      <c r="K11" s="34">
        <f t="shared" si="2"/>
        <v>4</v>
      </c>
      <c r="L11" s="161">
        <f t="shared" si="3"/>
        <v>6</v>
      </c>
    </row>
    <row r="12" spans="1:12" ht="15">
      <c r="A12" s="157">
        <v>3052</v>
      </c>
      <c r="B12" s="157" t="s">
        <v>132</v>
      </c>
      <c r="C12" s="158" t="s">
        <v>10</v>
      </c>
      <c r="D12" s="157" t="s">
        <v>128</v>
      </c>
      <c r="E12" s="157">
        <f>IF(ISNA(MATCH($B12,'Výsledková listina'!$D:$D,0)),"",INDEX('Výsledková listina'!$G:$H,MATCH($B12,'Výsledková listina'!$D:$D,0),1))</f>
        <v>11920</v>
      </c>
      <c r="F12" s="162">
        <f>IF(ISNA(MATCH($B12,'Výsledková listina'!$D:$D,0)),"",INDEX('Výsledková listina'!$G:$H,MATCH($B12,'Výsledková listina'!$D:$D,0),2))</f>
        <v>2</v>
      </c>
      <c r="G12" s="157">
        <f>IF(ISNA(MATCH($B12,'Výsledková listina'!$M:$M,0)),"",INDEX('Výsledková listina'!$P:$Q,MATCH($B12,'Výsledková listina'!$M:$M,0),1))</f>
        <v>17700</v>
      </c>
      <c r="H12" s="157">
        <f>IF(ISNA(MATCH($B12,'Výsledková listina'!$M:$M,0)),"",INDEX('Výsledková listina'!$P:$Q,MATCH($B12,'Výsledková listina'!$M:$M,0),2))</f>
        <v>3</v>
      </c>
      <c r="I12" s="157">
        <f t="shared" si="0"/>
        <v>2</v>
      </c>
      <c r="J12" s="34">
        <f t="shared" si="1"/>
        <v>29620</v>
      </c>
      <c r="K12" s="34">
        <f t="shared" si="2"/>
        <v>5</v>
      </c>
      <c r="L12" s="161">
        <f t="shared" si="3"/>
        <v>7</v>
      </c>
    </row>
    <row r="13" spans="1:12" ht="15">
      <c r="A13" s="157">
        <v>2299</v>
      </c>
      <c r="B13" s="157" t="s">
        <v>30</v>
      </c>
      <c r="C13" s="158" t="s">
        <v>10</v>
      </c>
      <c r="D13" s="157" t="s">
        <v>28</v>
      </c>
      <c r="E13" s="157">
        <f>IF(ISNA(MATCH($B13,'Výsledková listina'!$D:$D,0)),"",INDEX('Výsledková listina'!$G:$H,MATCH($B13,'Výsledková listina'!$D:$D,0),1))</f>
        <v>3540</v>
      </c>
      <c r="F13" s="162">
        <f>IF(ISNA(MATCH($B13,'Výsledková listina'!$D:$D,0)),"",INDEX('Výsledková listina'!$G:$H,MATCH($B13,'Výsledková listina'!$D:$D,0),2))</f>
        <v>4</v>
      </c>
      <c r="G13" s="159">
        <f>IF(ISNA(MATCH($B13,'Výsledková listina'!$M:$M,0)),"",INDEX('Výsledková listina'!$P:$Q,MATCH($B13,'Výsledková listina'!$M:$M,0),1))</f>
        <v>25700</v>
      </c>
      <c r="H13" s="159">
        <f>IF(ISNA(MATCH($B13,'Výsledková listina'!$M:$M,0)),"",INDEX('Výsledková listina'!$P:$Q,MATCH($B13,'Výsledková listina'!$M:$M,0),2))</f>
        <v>1</v>
      </c>
      <c r="I13" s="157">
        <f t="shared" si="0"/>
        <v>2</v>
      </c>
      <c r="J13" s="34">
        <f t="shared" si="1"/>
        <v>29240</v>
      </c>
      <c r="K13" s="34">
        <f t="shared" si="2"/>
        <v>5</v>
      </c>
      <c r="L13" s="161">
        <f t="shared" si="3"/>
        <v>8</v>
      </c>
    </row>
    <row r="14" spans="1:12" ht="15">
      <c r="A14" s="157">
        <v>1730</v>
      </c>
      <c r="B14" s="157" t="s">
        <v>23</v>
      </c>
      <c r="C14" s="158" t="s">
        <v>10</v>
      </c>
      <c r="D14" s="157" t="s">
        <v>22</v>
      </c>
      <c r="E14" s="159">
        <f>IF(ISNA(MATCH($B14,'Výsledková listina'!$D:$D,0)),"",INDEX('Výsledková listina'!$G:$H,MATCH($B14,'Výsledková listina'!$D:$D,0),1))</f>
        <v>9420</v>
      </c>
      <c r="F14" s="160">
        <f>IF(ISNA(MATCH($B14,'Výsledková listina'!$D:$D,0)),"",INDEX('Výsledková listina'!$G:$H,MATCH($B14,'Výsledková listina'!$D:$D,0),2))</f>
        <v>1</v>
      </c>
      <c r="G14" s="157">
        <f>IF(ISNA(MATCH($B14,'Výsledková listina'!$M:$M,0)),"",INDEX('Výsledková listina'!$P:$Q,MATCH($B14,'Výsledková listina'!$M:$M,0),1))</f>
        <v>19760</v>
      </c>
      <c r="H14" s="157">
        <f>IF(ISNA(MATCH($B14,'Výsledková listina'!$M:$M,0)),"",INDEX('Výsledková listina'!$P:$Q,MATCH($B14,'Výsledková listina'!$M:$M,0),2))</f>
        <v>4</v>
      </c>
      <c r="I14" s="157">
        <f t="shared" si="0"/>
        <v>2</v>
      </c>
      <c r="J14" s="34">
        <f t="shared" si="1"/>
        <v>29180</v>
      </c>
      <c r="K14" s="34">
        <f t="shared" si="2"/>
        <v>5</v>
      </c>
      <c r="L14" s="161">
        <f t="shared" si="3"/>
        <v>9</v>
      </c>
    </row>
    <row r="15" spans="1:12" ht="15">
      <c r="A15" s="157">
        <v>4</v>
      </c>
      <c r="B15" s="157" t="s">
        <v>135</v>
      </c>
      <c r="C15" s="158" t="s">
        <v>10</v>
      </c>
      <c r="D15" s="157" t="s">
        <v>134</v>
      </c>
      <c r="E15" s="159">
        <f>IF(ISNA(MATCH($B15,'Výsledková listina'!$D:$D,0)),"",INDEX('Výsledková listina'!$G:$H,MATCH($B15,'Výsledková listina'!$D:$D,0),1))</f>
        <v>13120</v>
      </c>
      <c r="F15" s="160">
        <f>IF(ISNA(MATCH($B15,'Výsledková listina'!$D:$D,0)),"",INDEX('Výsledková listina'!$G:$H,MATCH($B15,'Výsledková listina'!$D:$D,0),2))</f>
        <v>1</v>
      </c>
      <c r="G15" s="157">
        <f>IF(ISNA(MATCH($B15,'Výsledková listina'!$M:$M,0)),"",INDEX('Výsledková listina'!$P:$Q,MATCH($B15,'Výsledková listina'!$M:$M,0),1))</f>
        <v>15660</v>
      </c>
      <c r="H15" s="157">
        <f>IF(ISNA(MATCH($B15,'Výsledková listina'!$M:$M,0)),"",INDEX('Výsledková listina'!$P:$Q,MATCH($B15,'Výsledková listina'!$M:$M,0),2))</f>
        <v>4</v>
      </c>
      <c r="I15" s="157">
        <f t="shared" si="0"/>
        <v>2</v>
      </c>
      <c r="J15" s="34">
        <f t="shared" si="1"/>
        <v>28780</v>
      </c>
      <c r="K15" s="34">
        <f t="shared" si="2"/>
        <v>5</v>
      </c>
      <c r="L15" s="161">
        <f t="shared" si="3"/>
        <v>10</v>
      </c>
    </row>
    <row r="16" spans="1:12" ht="15">
      <c r="A16" s="157">
        <v>3379</v>
      </c>
      <c r="B16" s="157" t="s">
        <v>122</v>
      </c>
      <c r="C16" s="158" t="s">
        <v>10</v>
      </c>
      <c r="D16" s="157" t="s">
        <v>121</v>
      </c>
      <c r="E16" s="157">
        <f>IF(ISNA(MATCH($B16,'Výsledková listina'!$D:$D,0)),"",INDEX('Výsledková listina'!$G:$H,MATCH($B16,'Výsledková listina'!$D:$D,0),1))</f>
        <v>1420</v>
      </c>
      <c r="F16" s="162">
        <f>IF(ISNA(MATCH($B16,'Výsledková listina'!$D:$D,0)),"",INDEX('Výsledková listina'!$G:$H,MATCH($B16,'Výsledková listina'!$D:$D,0),2))</f>
        <v>2</v>
      </c>
      <c r="G16" s="157">
        <f>IF(ISNA(MATCH($B16,'Výsledková listina'!$M:$M,0)),"",INDEX('Výsledková listina'!$P:$Q,MATCH($B16,'Výsledková listina'!$M:$M,0),1))</f>
        <v>19020</v>
      </c>
      <c r="H16" s="157">
        <f>IF(ISNA(MATCH($B16,'Výsledková listina'!$M:$M,0)),"",INDEX('Výsledková listina'!$P:$Q,MATCH($B16,'Výsledková listina'!$M:$M,0),2))</f>
        <v>3</v>
      </c>
      <c r="I16" s="157">
        <f t="shared" si="0"/>
        <v>2</v>
      </c>
      <c r="J16" s="34">
        <f t="shared" si="1"/>
        <v>20440</v>
      </c>
      <c r="K16" s="34">
        <f t="shared" si="2"/>
        <v>5</v>
      </c>
      <c r="L16" s="161">
        <f t="shared" si="3"/>
        <v>11</v>
      </c>
    </row>
    <row r="17" spans="1:12" ht="15">
      <c r="A17" s="157">
        <v>2363</v>
      </c>
      <c r="B17" s="157" t="s">
        <v>18</v>
      </c>
      <c r="C17" s="158" t="s">
        <v>10</v>
      </c>
      <c r="D17" s="157" t="s">
        <v>16</v>
      </c>
      <c r="E17" s="157">
        <f>IF(ISNA(MATCH($B17,'Výsledková listina'!$D:$D,0)),"",INDEX('Výsledková listina'!$G:$H,MATCH($B17,'Výsledková listina'!$D:$D,0),1))</f>
        <v>14120</v>
      </c>
      <c r="F17" s="162">
        <f>IF(ISNA(MATCH($B17,'Výsledková listina'!$D:$D,0)),"",INDEX('Výsledková listina'!$G:$H,MATCH($B17,'Výsledková listina'!$D:$D,0),2))</f>
        <v>4</v>
      </c>
      <c r="G17" s="157">
        <f>IF(ISNA(MATCH($B17,'Výsledková listina'!$M:$M,0)),"",INDEX('Výsledková listina'!$P:$Q,MATCH($B17,'Výsledková listina'!$M:$M,0),1))</f>
        <v>19160</v>
      </c>
      <c r="H17" s="157">
        <f>IF(ISNA(MATCH($B17,'Výsledková listina'!$M:$M,0)),"",INDEX('Výsledková listina'!$P:$Q,MATCH($B17,'Výsledková listina'!$M:$M,0),2))</f>
        <v>2</v>
      </c>
      <c r="I17" s="157">
        <f t="shared" si="0"/>
        <v>2</v>
      </c>
      <c r="J17" s="34">
        <f t="shared" si="1"/>
        <v>33280</v>
      </c>
      <c r="K17" s="34">
        <f t="shared" si="2"/>
        <v>6</v>
      </c>
      <c r="L17" s="161">
        <f t="shared" si="3"/>
        <v>12</v>
      </c>
    </row>
    <row r="18" spans="1:12" ht="15">
      <c r="A18" s="157">
        <v>2637</v>
      </c>
      <c r="B18" s="157" t="s">
        <v>49</v>
      </c>
      <c r="C18" s="158" t="s">
        <v>10</v>
      </c>
      <c r="D18" s="157" t="s">
        <v>226</v>
      </c>
      <c r="E18" s="157">
        <f>IF(ISNA(MATCH($B18,'Výsledková listina'!$D:$D,0)),"",INDEX('Výsledková listina'!$G:$H,MATCH($B18,'Výsledková listina'!$D:$D,0),1))</f>
        <v>3600</v>
      </c>
      <c r="F18" s="162">
        <f>IF(ISNA(MATCH($B18,'Výsledková listina'!$D:$D,0)),"",INDEX('Výsledková listina'!$G:$H,MATCH($B18,'Výsledková listina'!$D:$D,0),2))</f>
        <v>3</v>
      </c>
      <c r="G18" s="157">
        <f>IF(ISNA(MATCH($B18,'Výsledková listina'!$M:$M,0)),"",INDEX('Výsledková listina'!$P:$Q,MATCH($B18,'Výsledková listina'!$M:$M,0),1))</f>
        <v>16620</v>
      </c>
      <c r="H18" s="157">
        <f>IF(ISNA(MATCH($B18,'Výsledková listina'!$M:$M,0)),"",INDEX('Výsledková listina'!$P:$Q,MATCH($B18,'Výsledková listina'!$M:$M,0),2))</f>
        <v>3</v>
      </c>
      <c r="I18" s="157">
        <f t="shared" si="0"/>
        <v>2</v>
      </c>
      <c r="J18" s="34">
        <f t="shared" si="1"/>
        <v>20220</v>
      </c>
      <c r="K18" s="34">
        <f t="shared" si="2"/>
        <v>6</v>
      </c>
      <c r="L18" s="161">
        <f t="shared" si="3"/>
        <v>13</v>
      </c>
    </row>
    <row r="19" spans="1:12" ht="15">
      <c r="A19" s="157">
        <v>2358</v>
      </c>
      <c r="B19" s="157" t="s">
        <v>12</v>
      </c>
      <c r="C19" s="158" t="s">
        <v>10</v>
      </c>
      <c r="D19" s="157" t="s">
        <v>8</v>
      </c>
      <c r="E19" s="157">
        <f>IF(ISNA(MATCH($B19,'Výsledková listina'!$D:$D,0)),"",INDEX('Výsledková listina'!$G:$H,MATCH($B19,'Výsledková listina'!$D:$D,0),1))</f>
        <v>13020</v>
      </c>
      <c r="F19" s="162">
        <f>IF(ISNA(MATCH($B19,'Výsledková listina'!$D:$D,0)),"",INDEX('Výsledková listina'!$G:$H,MATCH($B19,'Výsledková listina'!$D:$D,0),2))</f>
        <v>5</v>
      </c>
      <c r="G19" s="157">
        <f>IF(ISNA(MATCH($B19,'Výsledková listina'!$M:$M,0)),"",INDEX('Výsledková listina'!$P:$Q,MATCH($B19,'Výsledková listina'!$M:$M,0),1))</f>
        <v>22020</v>
      </c>
      <c r="H19" s="157">
        <f>IF(ISNA(MATCH($B19,'Výsledková listina'!$M:$M,0)),"",INDEX('Výsledková listina'!$P:$Q,MATCH($B19,'Výsledková listina'!$M:$M,0),2))</f>
        <v>2</v>
      </c>
      <c r="I19" s="157">
        <f t="shared" si="0"/>
        <v>2</v>
      </c>
      <c r="J19" s="34">
        <f t="shared" si="1"/>
        <v>35040</v>
      </c>
      <c r="K19" s="34">
        <f t="shared" si="2"/>
        <v>7</v>
      </c>
      <c r="L19" s="161">
        <f t="shared" si="3"/>
        <v>14</v>
      </c>
    </row>
    <row r="20" spans="1:12" ht="15">
      <c r="A20" s="157">
        <v>2319</v>
      </c>
      <c r="B20" s="157" t="s">
        <v>87</v>
      </c>
      <c r="C20" s="158" t="s">
        <v>10</v>
      </c>
      <c r="D20" s="157" t="s">
        <v>81</v>
      </c>
      <c r="E20" s="159">
        <f>IF(ISNA(MATCH($B20,'Výsledková listina'!$D:$D,0)),"",INDEX('Výsledková listina'!$G:$H,MATCH($B20,'Výsledková listina'!$D:$D,0),1))</f>
        <v>17420</v>
      </c>
      <c r="F20" s="160">
        <f>IF(ISNA(MATCH($B20,'Výsledková listina'!$D:$D,0)),"",INDEX('Výsledková listina'!$G:$H,MATCH($B20,'Výsledková listina'!$D:$D,0),2))</f>
        <v>1</v>
      </c>
      <c r="G20" s="157">
        <f>IF(ISNA(MATCH($B20,'Výsledková listina'!$M:$M,0)),"",INDEX('Výsledková listina'!$P:$Q,MATCH($B20,'Výsledková listina'!$M:$M,0),1))</f>
        <v>12880</v>
      </c>
      <c r="H20" s="157">
        <f>IF(ISNA(MATCH($B20,'Výsledková listina'!$M:$M,0)),"",INDEX('Výsledková listina'!$P:$Q,MATCH($B20,'Výsledková listina'!$M:$M,0),2))</f>
        <v>6</v>
      </c>
      <c r="I20" s="157">
        <f t="shared" si="0"/>
        <v>2</v>
      </c>
      <c r="J20" s="34">
        <f t="shared" si="1"/>
        <v>30300</v>
      </c>
      <c r="K20" s="34">
        <f t="shared" si="2"/>
        <v>7</v>
      </c>
      <c r="L20" s="161">
        <f t="shared" si="3"/>
        <v>15</v>
      </c>
    </row>
    <row r="21" spans="1:12" ht="15">
      <c r="A21" s="157">
        <v>2355</v>
      </c>
      <c r="B21" s="157" t="s">
        <v>113</v>
      </c>
      <c r="C21" s="158" t="s">
        <v>10</v>
      </c>
      <c r="D21" s="157" t="s">
        <v>112</v>
      </c>
      <c r="E21" s="157">
        <f>IF(ISNA(MATCH($B21,'Výsledková listina'!$D:$D,0)),"",INDEX('Výsledková listina'!$G:$H,MATCH($B21,'Výsledková listina'!$D:$D,0),1))</f>
        <v>17200</v>
      </c>
      <c r="F21" s="162">
        <f>IF(ISNA(MATCH($B21,'Výsledková listina'!$D:$D,0)),"",INDEX('Výsledková listina'!$G:$H,MATCH($B21,'Výsledková listina'!$D:$D,0),2))</f>
        <v>2</v>
      </c>
      <c r="G21" s="157">
        <f>IF(ISNA(MATCH($B21,'Výsledková listina'!$M:$M,0)),"",INDEX('Výsledková listina'!$P:$Q,MATCH($B21,'Výsledková listina'!$M:$M,0),1))</f>
        <v>13040</v>
      </c>
      <c r="H21" s="157">
        <f>IF(ISNA(MATCH($B21,'Výsledková listina'!$M:$M,0)),"",INDEX('Výsledková listina'!$P:$Q,MATCH($B21,'Výsledková listina'!$M:$M,0),2))</f>
        <v>5</v>
      </c>
      <c r="I21" s="157">
        <f t="shared" si="0"/>
        <v>2</v>
      </c>
      <c r="J21" s="34">
        <f t="shared" si="1"/>
        <v>30240</v>
      </c>
      <c r="K21" s="34">
        <f t="shared" si="2"/>
        <v>7</v>
      </c>
      <c r="L21" s="161">
        <f t="shared" si="3"/>
        <v>16</v>
      </c>
    </row>
    <row r="22" spans="1:12" ht="15">
      <c r="A22" s="157">
        <v>2301</v>
      </c>
      <c r="B22" s="157" t="s">
        <v>36</v>
      </c>
      <c r="C22" s="158" t="s">
        <v>10</v>
      </c>
      <c r="D22" s="157" t="s">
        <v>227</v>
      </c>
      <c r="E22" s="157">
        <f>IF(ISNA(MATCH($B22,'Výsledková listina'!$D:$D,0)),"",INDEX('Výsledková listina'!$G:$H,MATCH($B22,'Výsledková listina'!$D:$D,0),1))</f>
        <v>6840</v>
      </c>
      <c r="F22" s="162">
        <f>IF(ISNA(MATCH($B22,'Výsledková listina'!$D:$D,0)),"",INDEX('Výsledková listina'!$G:$H,MATCH($B22,'Výsledková listina'!$D:$D,0),2))</f>
        <v>4</v>
      </c>
      <c r="G22" s="157">
        <f>IF(ISNA(MATCH($B22,'Výsledková listina'!$M:$M,0)),"",INDEX('Výsledková listina'!$P:$Q,MATCH($B22,'Výsledková listina'!$M:$M,0),1))</f>
        <v>17740</v>
      </c>
      <c r="H22" s="157">
        <f>IF(ISNA(MATCH($B22,'Výsledková listina'!$M:$M,0)),"",INDEX('Výsledková listina'!$P:$Q,MATCH($B22,'Výsledková listina'!$M:$M,0),2))</f>
        <v>3</v>
      </c>
      <c r="I22" s="157">
        <f t="shared" si="0"/>
        <v>2</v>
      </c>
      <c r="J22" s="34">
        <f t="shared" si="1"/>
        <v>24580</v>
      </c>
      <c r="K22" s="34">
        <f t="shared" si="2"/>
        <v>7</v>
      </c>
      <c r="L22" s="161">
        <f t="shared" si="3"/>
        <v>17</v>
      </c>
    </row>
    <row r="23" spans="1:12" ht="15">
      <c r="A23" s="157">
        <v>2621</v>
      </c>
      <c r="B23" s="157" t="s">
        <v>102</v>
      </c>
      <c r="C23" s="158" t="s">
        <v>10</v>
      </c>
      <c r="D23" s="157" t="s">
        <v>101</v>
      </c>
      <c r="E23" s="159">
        <f>IF(ISNA(MATCH($B23,'Výsledková listina'!$D:$D,0)),"",INDEX('Výsledková listina'!$G:$H,MATCH($B23,'Výsledková listina'!$D:$D,0),1))</f>
        <v>3740</v>
      </c>
      <c r="F23" s="160">
        <f>IF(ISNA(MATCH($B23,'Výsledková listina'!$D:$D,0)),"",INDEX('Výsledková listina'!$G:$H,MATCH($B23,'Výsledková listina'!$D:$D,0),2))</f>
        <v>1</v>
      </c>
      <c r="G23" s="157">
        <f>IF(ISNA(MATCH($B23,'Výsledková listina'!$M:$M,0)),"",INDEX('Výsledková listina'!$P:$Q,MATCH($B23,'Výsledková listina'!$M:$M,0),1))</f>
        <v>13140</v>
      </c>
      <c r="H23" s="157">
        <f>IF(ISNA(MATCH($B23,'Výsledková listina'!$M:$M,0)),"",INDEX('Výsledková listina'!$P:$Q,MATCH($B23,'Výsledková listina'!$M:$M,0),2))</f>
        <v>6</v>
      </c>
      <c r="I23" s="157">
        <f t="shared" si="0"/>
        <v>2</v>
      </c>
      <c r="J23" s="34">
        <f t="shared" si="1"/>
        <v>16880</v>
      </c>
      <c r="K23" s="34">
        <f t="shared" si="2"/>
        <v>7</v>
      </c>
      <c r="L23" s="161">
        <f t="shared" si="3"/>
        <v>18</v>
      </c>
    </row>
    <row r="24" spans="1:12" ht="15">
      <c r="A24" s="157">
        <v>3054</v>
      </c>
      <c r="B24" s="157" t="s">
        <v>65</v>
      </c>
      <c r="C24" s="158" t="s">
        <v>10</v>
      </c>
      <c r="D24" s="157" t="s">
        <v>59</v>
      </c>
      <c r="E24" s="157">
        <f>IF(ISNA(MATCH($B24,'Výsledková listina'!$D:$D,0)),"",INDEX('Výsledková listina'!$G:$H,MATCH($B24,'Výsledková listina'!$D:$D,0),1))</f>
        <v>6200</v>
      </c>
      <c r="F24" s="162">
        <f>IF(ISNA(MATCH($B24,'Výsledková listina'!$D:$D,0)),"",INDEX('Výsledková listina'!$G:$H,MATCH($B24,'Výsledková listina'!$D:$D,0),2))</f>
        <v>6</v>
      </c>
      <c r="G24" s="157">
        <f>IF(ISNA(MATCH($B24,'Výsledková listina'!$M:$M,0)),"",INDEX('Výsledková listina'!$P:$Q,MATCH($B24,'Výsledková listina'!$M:$M,0),1))</f>
        <v>24360</v>
      </c>
      <c r="H24" s="157">
        <f>IF(ISNA(MATCH($B24,'Výsledková listina'!$M:$M,0)),"",INDEX('Výsledková listina'!$P:$Q,MATCH($B24,'Výsledková listina'!$M:$M,0),2))</f>
        <v>2</v>
      </c>
      <c r="I24" s="157">
        <f t="shared" si="0"/>
        <v>2</v>
      </c>
      <c r="J24" s="34">
        <f t="shared" si="1"/>
        <v>30560</v>
      </c>
      <c r="K24" s="34">
        <f t="shared" si="2"/>
        <v>8</v>
      </c>
      <c r="L24" s="161">
        <f t="shared" si="3"/>
        <v>19</v>
      </c>
    </row>
    <row r="25" spans="1:12" ht="15">
      <c r="A25" s="157">
        <v>1125</v>
      </c>
      <c r="B25" s="157" t="s">
        <v>137</v>
      </c>
      <c r="C25" s="158" t="s">
        <v>10</v>
      </c>
      <c r="D25" s="157" t="s">
        <v>134</v>
      </c>
      <c r="E25" s="157">
        <f>IF(ISNA(MATCH($B25,'Výsledková listina'!$D:$D,0)),"",INDEX('Výsledková listina'!$G:$H,MATCH($B25,'Výsledková listina'!$D:$D,0),1))</f>
        <v>7020</v>
      </c>
      <c r="F25" s="162">
        <f>IF(ISNA(MATCH($B25,'Výsledková listina'!$D:$D,0)),"",INDEX('Výsledková listina'!$G:$H,MATCH($B25,'Výsledková listina'!$D:$D,0),2))</f>
        <v>6</v>
      </c>
      <c r="G25" s="157">
        <f>IF(ISNA(MATCH($B25,'Výsledková listina'!$M:$M,0)),"",INDEX('Výsledková listina'!$P:$Q,MATCH($B25,'Výsledková listina'!$M:$M,0),1))</f>
        <v>20480</v>
      </c>
      <c r="H25" s="157">
        <f>IF(ISNA(MATCH($B25,'Výsledková listina'!$M:$M,0)),"",INDEX('Výsledková listina'!$P:$Q,MATCH($B25,'Výsledková listina'!$M:$M,0),2))</f>
        <v>3</v>
      </c>
      <c r="I25" s="157">
        <f t="shared" si="0"/>
        <v>2</v>
      </c>
      <c r="J25" s="34">
        <f t="shared" si="1"/>
        <v>27500</v>
      </c>
      <c r="K25" s="34">
        <f t="shared" si="2"/>
        <v>9</v>
      </c>
      <c r="L25" s="161">
        <f t="shared" si="3"/>
        <v>20</v>
      </c>
    </row>
    <row r="26" spans="1:12" ht="15">
      <c r="A26" s="157">
        <v>3366</v>
      </c>
      <c r="B26" s="157" t="s">
        <v>129</v>
      </c>
      <c r="C26" s="158" t="s">
        <v>10</v>
      </c>
      <c r="D26" s="157" t="s">
        <v>128</v>
      </c>
      <c r="E26" s="157">
        <f>IF(ISNA(MATCH($B26,'Výsledková listina'!$D:$D,0)),"",INDEX('Výsledková listina'!$G:$H,MATCH($B26,'Výsledková listina'!$D:$D,0),1))</f>
        <v>7920</v>
      </c>
      <c r="F26" s="162">
        <f>IF(ISNA(MATCH($B26,'Výsledková listina'!$D:$D,0)),"",INDEX('Výsledková listina'!$G:$H,MATCH($B26,'Výsledková listina'!$D:$D,0),2))</f>
        <v>3</v>
      </c>
      <c r="G26" s="157">
        <f>IF(ISNA(MATCH($B26,'Výsledková listina'!$M:$M,0)),"",INDEX('Výsledková listina'!$P:$Q,MATCH($B26,'Výsledková listina'!$M:$M,0),1))</f>
        <v>9960</v>
      </c>
      <c r="H26" s="157">
        <f>IF(ISNA(MATCH($B26,'Výsledková listina'!$M:$M,0)),"",INDEX('Výsledková listina'!$P:$Q,MATCH($B26,'Výsledková listina'!$M:$M,0),2))</f>
        <v>6</v>
      </c>
      <c r="I26" s="157">
        <f t="shared" si="0"/>
        <v>2</v>
      </c>
      <c r="J26" s="34">
        <f t="shared" si="1"/>
        <v>17880</v>
      </c>
      <c r="K26" s="34">
        <f t="shared" si="2"/>
        <v>9</v>
      </c>
      <c r="L26" s="161">
        <f t="shared" si="3"/>
        <v>21</v>
      </c>
    </row>
    <row r="27" spans="1:12" ht="15">
      <c r="A27" s="157">
        <v>2334</v>
      </c>
      <c r="B27" s="157" t="s">
        <v>105</v>
      </c>
      <c r="C27" s="158" t="s">
        <v>10</v>
      </c>
      <c r="D27" s="157" t="s">
        <v>101</v>
      </c>
      <c r="E27" s="157">
        <f>IF(ISNA(MATCH($B27,'Výsledková listina'!$D:$D,0)),"",INDEX('Výsledková listina'!$G:$H,MATCH($B27,'Výsledková listina'!$D:$D,0),1))</f>
        <v>15140</v>
      </c>
      <c r="F27" s="162">
        <f>IF(ISNA(MATCH($B27,'Výsledková listina'!$D:$D,0)),"",INDEX('Výsledková listina'!$G:$H,MATCH($B27,'Výsledková listina'!$D:$D,0),2))</f>
        <v>3</v>
      </c>
      <c r="G27" s="157">
        <f>IF(ISNA(MATCH($B27,'Výsledková listina'!$M:$M,0)),"",INDEX('Výsledková listina'!$P:$Q,MATCH($B27,'Výsledková listina'!$M:$M,0),1))</f>
        <v>9820</v>
      </c>
      <c r="H27" s="157">
        <f>IF(ISNA(MATCH($B27,'Výsledková listina'!$M:$M,0)),"",INDEX('Výsledková listina'!$P:$Q,MATCH($B27,'Výsledková listina'!$M:$M,0),2))</f>
        <v>7</v>
      </c>
      <c r="I27" s="157">
        <f t="shared" si="0"/>
        <v>2</v>
      </c>
      <c r="J27" s="34">
        <f t="shared" si="1"/>
        <v>24960</v>
      </c>
      <c r="K27" s="34">
        <f t="shared" si="2"/>
        <v>10</v>
      </c>
      <c r="L27" s="161">
        <f t="shared" si="3"/>
        <v>22</v>
      </c>
    </row>
    <row r="28" spans="1:12" ht="15">
      <c r="A28" s="157">
        <v>2529</v>
      </c>
      <c r="B28" s="157" t="s">
        <v>116</v>
      </c>
      <c r="C28" s="158" t="s">
        <v>10</v>
      </c>
      <c r="D28" s="157" t="s">
        <v>112</v>
      </c>
      <c r="E28" s="157">
        <f>IF(ISNA(MATCH($B28,'Výsledková listina'!$D:$D,0)),"",INDEX('Výsledková listina'!$G:$H,MATCH($B28,'Výsledková listina'!$D:$D,0),1))</f>
        <v>140</v>
      </c>
      <c r="F28" s="162">
        <f>IF(ISNA(MATCH($B28,'Výsledková listina'!$D:$D,0)),"",INDEX('Výsledková listina'!$G:$H,MATCH($B28,'Výsledková listina'!$D:$D,0),2))</f>
        <v>8</v>
      </c>
      <c r="G28" s="157">
        <f>IF(ISNA(MATCH($B28,'Výsledková listina'!$M:$M,0)),"",INDEX('Výsledková listina'!$P:$Q,MATCH($B28,'Výsledková listina'!$M:$M,0),1))</f>
        <v>18640</v>
      </c>
      <c r="H28" s="157">
        <f>IF(ISNA(MATCH($B28,'Výsledková listina'!$M:$M,0)),"",INDEX('Výsledková listina'!$P:$Q,MATCH($B28,'Výsledková listina'!$M:$M,0),2))</f>
        <v>2</v>
      </c>
      <c r="I28" s="157">
        <f t="shared" si="0"/>
        <v>2</v>
      </c>
      <c r="J28" s="34">
        <f t="shared" si="1"/>
        <v>18780</v>
      </c>
      <c r="K28" s="34">
        <f t="shared" si="2"/>
        <v>10</v>
      </c>
      <c r="L28" s="161">
        <f t="shared" si="3"/>
        <v>23</v>
      </c>
    </row>
    <row r="29" spans="1:12" ht="15">
      <c r="A29" s="157">
        <v>2391</v>
      </c>
      <c r="B29" s="157" t="s">
        <v>19</v>
      </c>
      <c r="C29" s="158" t="s">
        <v>10</v>
      </c>
      <c r="D29" s="157" t="s">
        <v>16</v>
      </c>
      <c r="E29" s="157">
        <f>IF(ISNA(MATCH($B29,'Výsledková listina'!$D:$D,0)),"",INDEX('Výsledková listina'!$G:$H,MATCH($B29,'Výsledková listina'!$D:$D,0),1))</f>
        <v>3260</v>
      </c>
      <c r="F29" s="162">
        <f>IF(ISNA(MATCH($B29,'Výsledková listina'!$D:$D,0)),"",INDEX('Výsledková listina'!$G:$H,MATCH($B29,'Výsledková listina'!$D:$D,0),2))</f>
        <v>5</v>
      </c>
      <c r="G29" s="157">
        <f>IF(ISNA(MATCH($B29,'Výsledková listina'!$M:$M,0)),"",INDEX('Výsledková listina'!$P:$Q,MATCH($B29,'Výsledková listina'!$M:$M,0),1))</f>
        <v>14400</v>
      </c>
      <c r="H29" s="157">
        <f>IF(ISNA(MATCH($B29,'Výsledková listina'!$M:$M,0)),"",INDEX('Výsledková listina'!$P:$Q,MATCH($B29,'Výsledková listina'!$M:$M,0),2))</f>
        <v>5</v>
      </c>
      <c r="I29" s="157">
        <f t="shared" si="0"/>
        <v>2</v>
      </c>
      <c r="J29" s="34">
        <f t="shared" si="1"/>
        <v>17660</v>
      </c>
      <c r="K29" s="34">
        <f t="shared" si="2"/>
        <v>10</v>
      </c>
      <c r="L29" s="161">
        <f t="shared" si="3"/>
        <v>24</v>
      </c>
    </row>
    <row r="30" spans="1:12" ht="15">
      <c r="A30" s="157">
        <v>2356</v>
      </c>
      <c r="B30" s="157" t="s">
        <v>109</v>
      </c>
      <c r="C30" s="158" t="s">
        <v>10</v>
      </c>
      <c r="D30" s="157" t="s">
        <v>107</v>
      </c>
      <c r="E30" s="157">
        <f>IF(ISNA(MATCH($B30,'Výsledková listina'!$D:$D,0)),"",INDEX('Výsledková listina'!$G:$H,MATCH($B30,'Výsledková listina'!$D:$D,0),1))</f>
        <v>3340</v>
      </c>
      <c r="F30" s="162">
        <f>IF(ISNA(MATCH($B30,'Výsledková listina'!$D:$D,0)),"",INDEX('Výsledková listina'!$G:$H,MATCH($B30,'Výsledková listina'!$D:$D,0),2))</f>
        <v>4</v>
      </c>
      <c r="G30" s="157">
        <f>IF(ISNA(MATCH($B30,'Výsledková listina'!$M:$M,0)),"",INDEX('Výsledková listina'!$P:$Q,MATCH($B30,'Výsledková listina'!$M:$M,0),1))</f>
        <v>12580</v>
      </c>
      <c r="H30" s="157">
        <f>IF(ISNA(MATCH($B30,'Výsledková listina'!$M:$M,0)),"",INDEX('Výsledková listina'!$P:$Q,MATCH($B30,'Výsledková listina'!$M:$M,0),2))</f>
        <v>6</v>
      </c>
      <c r="I30" s="157">
        <f t="shared" si="0"/>
        <v>2</v>
      </c>
      <c r="J30" s="34">
        <f t="shared" si="1"/>
        <v>15920</v>
      </c>
      <c r="K30" s="34">
        <f t="shared" si="2"/>
        <v>10</v>
      </c>
      <c r="L30" s="161">
        <f t="shared" si="3"/>
        <v>25</v>
      </c>
    </row>
    <row r="31" spans="1:12" ht="15">
      <c r="A31" s="157">
        <v>3082</v>
      </c>
      <c r="B31" s="157" t="s">
        <v>48</v>
      </c>
      <c r="C31" s="158" t="s">
        <v>10</v>
      </c>
      <c r="D31" s="157" t="s">
        <v>226</v>
      </c>
      <c r="E31" s="157">
        <f>IF(ISNA(MATCH($B31,'Výsledková listina'!$D:$D,0)),"",INDEX('Výsledková listina'!$G:$H,MATCH($B31,'Výsledková listina'!$D:$D,0),1))</f>
        <v>5120</v>
      </c>
      <c r="F31" s="162">
        <f>IF(ISNA(MATCH($B31,'Výsledková listina'!$D:$D,0)),"",INDEX('Výsledková listina'!$G:$H,MATCH($B31,'Výsledková listina'!$D:$D,0),2))</f>
        <v>2</v>
      </c>
      <c r="G31" s="157">
        <f>IF(ISNA(MATCH($B31,'Výsledková listina'!$M:$M,0)),"",INDEX('Výsledková listina'!$P:$Q,MATCH($B31,'Výsledková listina'!$M:$M,0),1))</f>
        <v>5720</v>
      </c>
      <c r="H31" s="157">
        <f>IF(ISNA(MATCH($B31,'Výsledková listina'!$M:$M,0)),"",INDEX('Výsledková listina'!$P:$Q,MATCH($B31,'Výsledková listina'!$M:$M,0),2))</f>
        <v>8</v>
      </c>
      <c r="I31" s="157">
        <f t="shared" si="0"/>
        <v>2</v>
      </c>
      <c r="J31" s="34">
        <f t="shared" si="1"/>
        <v>10840</v>
      </c>
      <c r="K31" s="34">
        <f t="shared" si="2"/>
        <v>10</v>
      </c>
      <c r="L31" s="161">
        <f t="shared" si="3"/>
        <v>26</v>
      </c>
    </row>
    <row r="32" spans="1:12" ht="15">
      <c r="A32" s="157">
        <v>2304</v>
      </c>
      <c r="B32" s="157" t="s">
        <v>11</v>
      </c>
      <c r="C32" s="158" t="s">
        <v>10</v>
      </c>
      <c r="D32" s="157" t="s">
        <v>8</v>
      </c>
      <c r="E32" s="157">
        <f>IF(ISNA(MATCH($B32,'Výsledková listina'!$D:$D,0)),"",INDEX('Výsledková listina'!$G:$H,MATCH($B32,'Výsledková listina'!$D:$D,0),1))</f>
        <v>0</v>
      </c>
      <c r="F32" s="162">
        <f>IF(ISNA(MATCH($B32,'Výsledková listina'!$D:$D,0)),"",INDEX('Výsledková listina'!$G:$H,MATCH($B32,'Výsledková listina'!$D:$D,0),2))</f>
        <v>10</v>
      </c>
      <c r="G32" s="159">
        <f>IF(ISNA(MATCH($B32,'Výsledková listina'!$M:$M,0)),"",INDEX('Výsledková listina'!$P:$Q,MATCH($B32,'Výsledková listina'!$M:$M,0),1))</f>
        <v>23880</v>
      </c>
      <c r="H32" s="159">
        <f>IF(ISNA(MATCH($B32,'Výsledková listina'!$M:$M,0)),"",INDEX('Výsledková listina'!$P:$Q,MATCH($B32,'Výsledková listina'!$M:$M,0),2))</f>
        <v>1</v>
      </c>
      <c r="I32" s="157">
        <f t="shared" si="0"/>
        <v>2</v>
      </c>
      <c r="J32" s="34">
        <f t="shared" si="1"/>
        <v>23880</v>
      </c>
      <c r="K32" s="34">
        <f t="shared" si="2"/>
        <v>11</v>
      </c>
      <c r="L32" s="161">
        <f t="shared" si="3"/>
        <v>27</v>
      </c>
    </row>
    <row r="33" spans="1:12" ht="15">
      <c r="A33" s="157">
        <v>3365</v>
      </c>
      <c r="B33" s="157" t="s">
        <v>130</v>
      </c>
      <c r="C33" s="158" t="s">
        <v>10</v>
      </c>
      <c r="D33" s="157" t="s">
        <v>128</v>
      </c>
      <c r="E33" s="157">
        <f>IF(ISNA(MATCH($B33,'Výsledková listina'!$D:$D,0)),"",INDEX('Výsledková listina'!$G:$H,MATCH($B33,'Výsledková listina'!$D:$D,0),1))</f>
        <v>11780</v>
      </c>
      <c r="F33" s="162">
        <f>IF(ISNA(MATCH($B33,'Výsledková listina'!$D:$D,0)),"",INDEX('Výsledková listina'!$G:$H,MATCH($B33,'Výsledková listina'!$D:$D,0),2))</f>
        <v>5</v>
      </c>
      <c r="G33" s="157">
        <f>IF(ISNA(MATCH($B33,'Výsledková listina'!$M:$M,0)),"",INDEX('Výsledková listina'!$P:$Q,MATCH($B33,'Výsledková listina'!$M:$M,0),1))</f>
        <v>8280</v>
      </c>
      <c r="H33" s="157">
        <f>IF(ISNA(MATCH($B33,'Výsledková listina'!$M:$M,0)),"",INDEX('Výsledková listina'!$P:$Q,MATCH($B33,'Výsledková listina'!$M:$M,0),2))</f>
        <v>6</v>
      </c>
      <c r="I33" s="157">
        <f t="shared" si="0"/>
        <v>2</v>
      </c>
      <c r="J33" s="34">
        <f t="shared" si="1"/>
        <v>20060</v>
      </c>
      <c r="K33" s="34">
        <f t="shared" si="2"/>
        <v>11</v>
      </c>
      <c r="L33" s="161">
        <f t="shared" si="3"/>
        <v>28</v>
      </c>
    </row>
    <row r="34" spans="1:12" ht="15">
      <c r="A34" s="157">
        <v>2939</v>
      </c>
      <c r="B34" s="157" t="s">
        <v>41</v>
      </c>
      <c r="C34" s="158" t="s">
        <v>10</v>
      </c>
      <c r="D34" s="157" t="s">
        <v>40</v>
      </c>
      <c r="E34" s="157">
        <f>IF(ISNA(MATCH($B34,'Výsledková listina'!$D:$D,0)),"",INDEX('Výsledková listina'!$G:$H,MATCH($B34,'Výsledková listina'!$D:$D,0),1))</f>
        <v>180</v>
      </c>
      <c r="F34" s="162">
        <f>IF(ISNA(MATCH($B34,'Výsledková listina'!$D:$D,0)),"",INDEX('Výsledková listina'!$G:$H,MATCH($B34,'Výsledková listina'!$D:$D,0),2))</f>
        <v>7</v>
      </c>
      <c r="G34" s="157">
        <f>IF(ISNA(MATCH($B34,'Výsledková listina'!$M:$M,0)),"",INDEX('Výsledková listina'!$P:$Q,MATCH($B34,'Výsledková listina'!$M:$M,0),1))</f>
        <v>16300</v>
      </c>
      <c r="H34" s="157">
        <f>IF(ISNA(MATCH($B34,'Výsledková listina'!$M:$M,0)),"",INDEX('Výsledková listina'!$P:$Q,MATCH($B34,'Výsledková listina'!$M:$M,0),2))</f>
        <v>4</v>
      </c>
      <c r="I34" s="157">
        <f t="shared" si="0"/>
        <v>2</v>
      </c>
      <c r="J34" s="34">
        <f t="shared" si="1"/>
        <v>16480</v>
      </c>
      <c r="K34" s="34">
        <f t="shared" si="2"/>
        <v>11</v>
      </c>
      <c r="L34" s="161">
        <f t="shared" si="3"/>
        <v>29</v>
      </c>
    </row>
    <row r="35" spans="1:12" ht="15">
      <c r="A35" s="157">
        <v>2539</v>
      </c>
      <c r="B35" s="157" t="s">
        <v>69</v>
      </c>
      <c r="C35" s="158" t="s">
        <v>10</v>
      </c>
      <c r="D35" s="157" t="s">
        <v>66</v>
      </c>
      <c r="E35" s="157">
        <f>IF(ISNA(MATCH($B35,'Výsledková listina'!$D:$D,0)),"",INDEX('Výsledková listina'!$G:$H,MATCH($B35,'Výsledková listina'!$D:$D,0),1))</f>
        <v>4700</v>
      </c>
      <c r="F35" s="162">
        <f>IF(ISNA(MATCH($B35,'Výsledková listina'!$D:$D,0)),"",INDEX('Výsledková listina'!$G:$H,MATCH($B35,'Výsledková listina'!$D:$D,0),2))</f>
        <v>3</v>
      </c>
      <c r="G35" s="157">
        <f>IF(ISNA(MATCH($B35,'Výsledková listina'!$M:$M,0)),"",INDEX('Výsledková listina'!$P:$Q,MATCH($B35,'Výsledková listina'!$M:$M,0),1))</f>
        <v>11440</v>
      </c>
      <c r="H35" s="157">
        <f>IF(ISNA(MATCH($B35,'Výsledková listina'!$M:$M,0)),"",INDEX('Výsledková listina'!$P:$Q,MATCH($B35,'Výsledková listina'!$M:$M,0),2))</f>
        <v>8</v>
      </c>
      <c r="I35" s="157">
        <f t="shared" si="0"/>
        <v>2</v>
      </c>
      <c r="J35" s="34">
        <f t="shared" si="1"/>
        <v>16140</v>
      </c>
      <c r="K35" s="34">
        <f t="shared" si="2"/>
        <v>11</v>
      </c>
      <c r="L35" s="161">
        <f t="shared" si="3"/>
        <v>30</v>
      </c>
    </row>
    <row r="36" spans="1:12" ht="15">
      <c r="A36" s="157">
        <v>1863</v>
      </c>
      <c r="B36" s="157" t="s">
        <v>77</v>
      </c>
      <c r="C36" s="158" t="s">
        <v>10</v>
      </c>
      <c r="D36" s="157" t="s">
        <v>74</v>
      </c>
      <c r="E36" s="157">
        <f>IF(ISNA(MATCH($B36,'Výsledková listina'!$D:$D,0)),"",INDEX('Výsledková listina'!$G:$H,MATCH($B36,'Výsledková listina'!$D:$D,0),1))</f>
        <v>5140</v>
      </c>
      <c r="F36" s="162">
        <f>IF(ISNA(MATCH($B36,'Výsledková listina'!$D:$D,0)),"",INDEX('Výsledková listina'!$G:$H,MATCH($B36,'Výsledková listina'!$D:$D,0),2))</f>
        <v>9</v>
      </c>
      <c r="G36" s="157">
        <f>IF(ISNA(MATCH($B36,'Výsledková listina'!$M:$M,0)),"",INDEX('Výsledková listina'!$P:$Q,MATCH($B36,'Výsledková listina'!$M:$M,0),1))</f>
        <v>21060</v>
      </c>
      <c r="H36" s="157">
        <f>IF(ISNA(MATCH($B36,'Výsledková listina'!$M:$M,0)),"",INDEX('Výsledková listina'!$P:$Q,MATCH($B36,'Výsledková listina'!$M:$M,0),2))</f>
        <v>3</v>
      </c>
      <c r="I36" s="157">
        <f t="shared" si="0"/>
        <v>2</v>
      </c>
      <c r="J36" s="34">
        <f t="shared" si="1"/>
        <v>26200</v>
      </c>
      <c r="K36" s="34">
        <f t="shared" si="2"/>
        <v>12</v>
      </c>
      <c r="L36" s="161">
        <f t="shared" si="3"/>
        <v>31</v>
      </c>
    </row>
    <row r="37" spans="1:12" ht="15">
      <c r="A37" s="157">
        <v>3287</v>
      </c>
      <c r="B37" s="157" t="s">
        <v>57</v>
      </c>
      <c r="C37" s="158" t="s">
        <v>10</v>
      </c>
      <c r="D37" s="157" t="s">
        <v>54</v>
      </c>
      <c r="E37" s="157">
        <f>IF(ISNA(MATCH($B37,'Výsledková listina'!$D:$D,0)),"",INDEX('Výsledková listina'!$G:$H,MATCH($B37,'Výsledková listina'!$D:$D,0),1))</f>
        <v>14160</v>
      </c>
      <c r="F37" s="162">
        <f>IF(ISNA(MATCH($B37,'Výsledková listina'!$D:$D,0)),"",INDEX('Výsledková listina'!$G:$H,MATCH($B37,'Výsledková listina'!$D:$D,0),2))</f>
        <v>4</v>
      </c>
      <c r="G37" s="157">
        <f>IF(ISNA(MATCH($B37,'Výsledková listina'!$M:$M,0)),"",INDEX('Výsledková listina'!$P:$Q,MATCH($B37,'Výsledková listina'!$M:$M,0),1))</f>
        <v>8600</v>
      </c>
      <c r="H37" s="157">
        <f>IF(ISNA(MATCH($B37,'Výsledková listina'!$M:$M,0)),"",INDEX('Výsledková listina'!$P:$Q,MATCH($B37,'Výsledková listina'!$M:$M,0),2))</f>
        <v>8</v>
      </c>
      <c r="I37" s="157">
        <f t="shared" si="0"/>
        <v>2</v>
      </c>
      <c r="J37" s="34">
        <f t="shared" si="1"/>
        <v>22760</v>
      </c>
      <c r="K37" s="34">
        <f t="shared" si="2"/>
        <v>12</v>
      </c>
      <c r="L37" s="161">
        <f t="shared" si="3"/>
        <v>32</v>
      </c>
    </row>
    <row r="38" spans="1:12" ht="15">
      <c r="A38" s="157">
        <v>3216</v>
      </c>
      <c r="B38" s="157" t="s">
        <v>14</v>
      </c>
      <c r="C38" s="158" t="s">
        <v>10</v>
      </c>
      <c r="D38" s="157" t="s">
        <v>8</v>
      </c>
      <c r="E38" s="157">
        <f>IF(ISNA(MATCH($B38,'Výsledková listina'!$D:$D,0)),"",INDEX('Výsledková listina'!$G:$H,MATCH($B38,'Výsledková listina'!$D:$D,0),1))</f>
        <v>4940</v>
      </c>
      <c r="F38" s="162">
        <f>IF(ISNA(MATCH($B38,'Výsledková listina'!$D:$D,0)),"",INDEX('Výsledková listina'!$G:$H,MATCH($B38,'Výsledková listina'!$D:$D,0),2))</f>
        <v>7</v>
      </c>
      <c r="G38" s="157">
        <f>IF(ISNA(MATCH($B38,'Výsledková listina'!$M:$M,0)),"",INDEX('Výsledková listina'!$P:$Q,MATCH($B38,'Výsledková listina'!$M:$M,0),1))</f>
        <v>14960</v>
      </c>
      <c r="H38" s="157">
        <f>IF(ISNA(MATCH($B38,'Výsledková listina'!$M:$M,0)),"",INDEX('Výsledková listina'!$P:$Q,MATCH($B38,'Výsledková listina'!$M:$M,0),2))</f>
        <v>5</v>
      </c>
      <c r="I38" s="157">
        <f aca="true" t="shared" si="4" ref="I38:I69">IF(B38="","",COUNT(F38,H38))</f>
        <v>2</v>
      </c>
      <c r="J38" s="34">
        <f aca="true" t="shared" si="5" ref="J38:J69">IF($I38=0,"",SUM(E38,G38))</f>
        <v>19900</v>
      </c>
      <c r="K38" s="34">
        <f aca="true" t="shared" si="6" ref="K38:K69">IF($I38=0,"",SUM(F38,H38))</f>
        <v>12</v>
      </c>
      <c r="L38" s="161">
        <f aca="true" t="shared" si="7" ref="L38:L69">IF($I38=0,"",IF(ISTEXT(L37),1,L37+1))</f>
        <v>33</v>
      </c>
    </row>
    <row r="39" spans="1:12" ht="15">
      <c r="A39" s="157">
        <v>2259</v>
      </c>
      <c r="B39" s="157" t="s">
        <v>17</v>
      </c>
      <c r="C39" s="158" t="s">
        <v>10</v>
      </c>
      <c r="D39" s="157" t="s">
        <v>16</v>
      </c>
      <c r="E39" s="157">
        <f>IF(ISNA(MATCH($B39,'Výsledková listina'!$D:$D,0)),"",INDEX('Výsledková listina'!$G:$H,MATCH($B39,'Výsledková listina'!$D:$D,0),1))</f>
        <v>1840</v>
      </c>
      <c r="F39" s="162">
        <f>IF(ISNA(MATCH($B39,'Výsledková listina'!$D:$D,0)),"",INDEX('Výsledková listina'!$G:$H,MATCH($B39,'Výsledková listina'!$D:$D,0),2))</f>
        <v>8</v>
      </c>
      <c r="G39" s="157">
        <f>IF(ISNA(MATCH($B39,'Výsledková listina'!$M:$M,0)),"",INDEX('Výsledková listina'!$P:$Q,MATCH($B39,'Výsledková listina'!$M:$M,0),1))</f>
        <v>13720</v>
      </c>
      <c r="H39" s="157">
        <f>IF(ISNA(MATCH($B39,'Výsledková listina'!$M:$M,0)),"",INDEX('Výsledková listina'!$P:$Q,MATCH($B39,'Výsledková listina'!$M:$M,0),2))</f>
        <v>4</v>
      </c>
      <c r="I39" s="157">
        <f t="shared" si="4"/>
        <v>2</v>
      </c>
      <c r="J39" s="34">
        <f t="shared" si="5"/>
        <v>15560</v>
      </c>
      <c r="K39" s="34">
        <f t="shared" si="6"/>
        <v>12</v>
      </c>
      <c r="L39" s="161">
        <f t="shared" si="7"/>
        <v>34</v>
      </c>
    </row>
    <row r="40" spans="1:12" ht="15">
      <c r="A40" s="157">
        <v>3218</v>
      </c>
      <c r="B40" s="157" t="s">
        <v>111</v>
      </c>
      <c r="C40" s="158" t="s">
        <v>10</v>
      </c>
      <c r="D40" s="157" t="s">
        <v>107</v>
      </c>
      <c r="E40" s="157">
        <f>IF(ISNA(MATCH($B40,'Výsledková listina'!$D:$D,0)),"",INDEX('Výsledková listina'!$G:$H,MATCH($B40,'Výsledková listina'!$D:$D,0),1))</f>
        <v>420</v>
      </c>
      <c r="F40" s="162">
        <f>IF(ISNA(MATCH($B40,'Výsledková listina'!$D:$D,0)),"",INDEX('Výsledková listina'!$G:$H,MATCH($B40,'Výsledková listina'!$D:$D,0),2))</f>
        <v>6</v>
      </c>
      <c r="G40" s="157">
        <f>IF(ISNA(MATCH($B40,'Výsledková listina'!$M:$M,0)),"",INDEX('Výsledková listina'!$P:$Q,MATCH($B40,'Výsledková listina'!$M:$M,0),1))</f>
        <v>5980</v>
      </c>
      <c r="H40" s="157">
        <f>IF(ISNA(MATCH($B40,'Výsledková listina'!$M:$M,0)),"",INDEX('Výsledková listina'!$P:$Q,MATCH($B40,'Výsledková listina'!$M:$M,0),2))</f>
        <v>7</v>
      </c>
      <c r="I40" s="157">
        <f t="shared" si="4"/>
        <v>2</v>
      </c>
      <c r="J40" s="34">
        <f t="shared" si="5"/>
        <v>6400</v>
      </c>
      <c r="K40" s="34">
        <f t="shared" si="6"/>
        <v>13</v>
      </c>
      <c r="L40" s="161">
        <f t="shared" si="7"/>
        <v>35</v>
      </c>
    </row>
    <row r="41" spans="1:12" ht="15">
      <c r="A41" s="157">
        <v>3217</v>
      </c>
      <c r="B41" s="157" t="s">
        <v>108</v>
      </c>
      <c r="C41" s="158" t="s">
        <v>10</v>
      </c>
      <c r="D41" s="157" t="s">
        <v>107</v>
      </c>
      <c r="E41" s="157">
        <f>IF(ISNA(MATCH($B41,'Výsledková listina'!$D:$D,0)),"",INDEX('Výsledková listina'!$G:$H,MATCH($B41,'Výsledková listina'!$D:$D,0),1))</f>
        <v>10000</v>
      </c>
      <c r="F41" s="162">
        <f>IF(ISNA(MATCH($B41,'Výsledková listina'!$D:$D,0)),"",INDEX('Výsledková listina'!$G:$H,MATCH($B41,'Výsledková listina'!$D:$D,0),2))</f>
        <v>7</v>
      </c>
      <c r="G41" s="157">
        <f>IF(ISNA(MATCH($B41,'Výsledková listina'!$M:$M,0)),"",INDEX('Výsledková listina'!$P:$Q,MATCH($B41,'Výsledková listina'!$M:$M,0),1))</f>
        <v>12200</v>
      </c>
      <c r="H41" s="157">
        <f>IF(ISNA(MATCH($B41,'Výsledková listina'!$M:$M,0)),"",INDEX('Výsledková listina'!$P:$Q,MATCH($B41,'Výsledková listina'!$M:$M,0),2))</f>
        <v>7</v>
      </c>
      <c r="I41" s="157">
        <f t="shared" si="4"/>
        <v>2</v>
      </c>
      <c r="J41" s="34">
        <f t="shared" si="5"/>
        <v>22200</v>
      </c>
      <c r="K41" s="34">
        <f t="shared" si="6"/>
        <v>14</v>
      </c>
      <c r="L41" s="161">
        <f t="shared" si="7"/>
        <v>36</v>
      </c>
    </row>
    <row r="42" spans="1:12" ht="15">
      <c r="A42" s="157">
        <v>2646</v>
      </c>
      <c r="B42" s="157" t="s">
        <v>50</v>
      </c>
      <c r="C42" s="158" t="s">
        <v>10</v>
      </c>
      <c r="D42" s="157" t="s">
        <v>226</v>
      </c>
      <c r="E42" s="157">
        <f>IF(ISNA(MATCH($B42,'Výsledková listina'!$D:$D,0)),"",INDEX('Výsledková listina'!$G:$H,MATCH($B42,'Výsledková listina'!$D:$D,0),1))</f>
        <v>4880</v>
      </c>
      <c r="F42" s="162">
        <f>IF(ISNA(MATCH($B42,'Výsledková listina'!$D:$D,0)),"",INDEX('Výsledková listina'!$G:$H,MATCH($B42,'Výsledková listina'!$D:$D,0),2))</f>
        <v>10</v>
      </c>
      <c r="G42" s="157">
        <f>IF(ISNA(MATCH($B42,'Výsledková listina'!$M:$M,0)),"",INDEX('Výsledková listina'!$P:$Q,MATCH($B42,'Výsledková listina'!$M:$M,0),1))</f>
        <v>16080</v>
      </c>
      <c r="H42" s="157">
        <f>IF(ISNA(MATCH($B42,'Výsledková listina'!$M:$M,0)),"",INDEX('Výsledková listina'!$P:$Q,MATCH($B42,'Výsledková listina'!$M:$M,0),2))</f>
        <v>4</v>
      </c>
      <c r="I42" s="157">
        <f t="shared" si="4"/>
        <v>2</v>
      </c>
      <c r="J42" s="34">
        <f t="shared" si="5"/>
        <v>20960</v>
      </c>
      <c r="K42" s="34">
        <f t="shared" si="6"/>
        <v>14</v>
      </c>
      <c r="L42" s="161">
        <f t="shared" si="7"/>
        <v>37</v>
      </c>
    </row>
    <row r="43" spans="1:12" ht="15">
      <c r="A43" s="157">
        <v>2357</v>
      </c>
      <c r="B43" s="157" t="s">
        <v>114</v>
      </c>
      <c r="C43" s="158" t="s">
        <v>10</v>
      </c>
      <c r="D43" s="157" t="s">
        <v>112</v>
      </c>
      <c r="E43" s="157">
        <f>IF(ISNA(MATCH($B43,'Výsledková listina'!$D:$D,0)),"",INDEX('Výsledková listina'!$G:$H,MATCH($B43,'Výsledková listina'!$D:$D,0),1))</f>
        <v>1740</v>
      </c>
      <c r="F43" s="162">
        <f>IF(ISNA(MATCH($B43,'Výsledková listina'!$D:$D,0)),"",INDEX('Výsledková listina'!$G:$H,MATCH($B43,'Výsledková listina'!$D:$D,0),2))</f>
        <v>9</v>
      </c>
      <c r="G43" s="157">
        <f>IF(ISNA(MATCH($B43,'Výsledková listina'!$M:$M,0)),"",INDEX('Výsledková listina'!$P:$Q,MATCH($B43,'Výsledková listina'!$M:$M,0),1))</f>
        <v>19020</v>
      </c>
      <c r="H43" s="157">
        <f>IF(ISNA(MATCH($B43,'Výsledková listina'!$M:$M,0)),"",INDEX('Výsledková listina'!$P:$Q,MATCH($B43,'Výsledková listina'!$M:$M,0),2))</f>
        <v>5</v>
      </c>
      <c r="I43" s="157">
        <f t="shared" si="4"/>
        <v>2</v>
      </c>
      <c r="J43" s="34">
        <f t="shared" si="5"/>
        <v>20760</v>
      </c>
      <c r="K43" s="34">
        <f t="shared" si="6"/>
        <v>14</v>
      </c>
      <c r="L43" s="161">
        <f t="shared" si="7"/>
        <v>38</v>
      </c>
    </row>
    <row r="44" spans="1:12" ht="15">
      <c r="A44" s="157">
        <v>3261</v>
      </c>
      <c r="B44" s="157" t="s">
        <v>56</v>
      </c>
      <c r="C44" s="158" t="s">
        <v>10</v>
      </c>
      <c r="D44" s="157" t="s">
        <v>54</v>
      </c>
      <c r="E44" s="157">
        <f>IF(ISNA(MATCH($B44,'Výsledková listina'!$D:$D,0)),"",INDEX('Výsledková listina'!$G:$H,MATCH($B44,'Výsledková listina'!$D:$D,0),1))</f>
        <v>1160</v>
      </c>
      <c r="F44" s="162">
        <f>IF(ISNA(MATCH($B44,'Výsledková listina'!$D:$D,0)),"",INDEX('Výsledková listina'!$G:$H,MATCH($B44,'Výsledková listina'!$D:$D,0),2))</f>
        <v>10</v>
      </c>
      <c r="G44" s="157">
        <f>IF(ISNA(MATCH($B44,'Výsledková listina'!$M:$M,0)),"",INDEX('Výsledková listina'!$P:$Q,MATCH($B44,'Výsledková listina'!$M:$M,0),1))</f>
        <v>16540</v>
      </c>
      <c r="H44" s="157">
        <f>IF(ISNA(MATCH($B44,'Výsledková listina'!$M:$M,0)),"",INDEX('Výsledková listina'!$P:$Q,MATCH($B44,'Výsledková listina'!$M:$M,0),2))</f>
        <v>4</v>
      </c>
      <c r="I44" s="157">
        <f t="shared" si="4"/>
        <v>2</v>
      </c>
      <c r="J44" s="34">
        <f t="shared" si="5"/>
        <v>17700</v>
      </c>
      <c r="K44" s="34">
        <f t="shared" si="6"/>
        <v>14</v>
      </c>
      <c r="L44" s="161">
        <f t="shared" si="7"/>
        <v>39</v>
      </c>
    </row>
    <row r="45" spans="1:12" ht="15">
      <c r="A45" s="157">
        <v>3264</v>
      </c>
      <c r="B45" s="157" t="s">
        <v>27</v>
      </c>
      <c r="C45" s="158" t="s">
        <v>10</v>
      </c>
      <c r="D45" s="157" t="s">
        <v>22</v>
      </c>
      <c r="E45" s="157">
        <f>IF(ISNA(MATCH($B45,'Výsledková listina'!$D:$D,0)),"",INDEX('Výsledková listina'!$G:$H,MATCH($B45,'Výsledková listina'!$D:$D,0),1))</f>
        <v>120</v>
      </c>
      <c r="F45" s="162">
        <f>IF(ISNA(MATCH($B45,'Výsledková listina'!$D:$D,0)),"",INDEX('Výsledková listina'!$G:$H,MATCH($B45,'Výsledková listina'!$D:$D,0),2))</f>
        <v>9</v>
      </c>
      <c r="G45" s="157">
        <f>IF(ISNA(MATCH($B45,'Výsledková listina'!$M:$M,0)),"",INDEX('Výsledková listina'!$P:$Q,MATCH($B45,'Výsledková listina'!$M:$M,0),1))</f>
        <v>13220</v>
      </c>
      <c r="H45" s="157">
        <f>IF(ISNA(MATCH($B45,'Výsledková listina'!$M:$M,0)),"",INDEX('Výsledková listina'!$P:$Q,MATCH($B45,'Výsledková listina'!$M:$M,0),2))</f>
        <v>5</v>
      </c>
      <c r="I45" s="157">
        <f t="shared" si="4"/>
        <v>2</v>
      </c>
      <c r="J45" s="34">
        <f t="shared" si="5"/>
        <v>13340</v>
      </c>
      <c r="K45" s="34">
        <f t="shared" si="6"/>
        <v>14</v>
      </c>
      <c r="L45" s="161">
        <f t="shared" si="7"/>
        <v>40</v>
      </c>
    </row>
    <row r="46" spans="1:12" ht="15">
      <c r="A46" s="157">
        <v>753</v>
      </c>
      <c r="B46" s="157" t="s">
        <v>82</v>
      </c>
      <c r="C46" s="158" t="s">
        <v>10</v>
      </c>
      <c r="D46" s="157" t="s">
        <v>81</v>
      </c>
      <c r="E46" s="157">
        <f>IF(ISNA(MATCH($B46,'Výsledková listina'!$D:$D,0)),"",INDEX('Výsledková listina'!$G:$H,MATCH($B46,'Výsledková listina'!$D:$D,0),1))</f>
        <v>2780</v>
      </c>
      <c r="F46" s="162">
        <f>IF(ISNA(MATCH($B46,'Výsledková listina'!$D:$D,0)),"",INDEX('Výsledková listina'!$G:$H,MATCH($B46,'Výsledková listina'!$D:$D,0),2))</f>
        <v>5</v>
      </c>
      <c r="G46" s="157">
        <f>IF(ISNA(MATCH($B46,'Výsledková listina'!$M:$M,0)),"",INDEX('Výsledková listina'!$P:$Q,MATCH($B46,'Výsledková listina'!$M:$M,0),1))</f>
        <v>7580</v>
      </c>
      <c r="H46" s="157">
        <f>IF(ISNA(MATCH($B46,'Výsledková listina'!$M:$M,0)),"",INDEX('Výsledková listina'!$P:$Q,MATCH($B46,'Výsledková listina'!$M:$M,0),2))</f>
        <v>9</v>
      </c>
      <c r="I46" s="157">
        <f t="shared" si="4"/>
        <v>2</v>
      </c>
      <c r="J46" s="34">
        <f t="shared" si="5"/>
        <v>10360</v>
      </c>
      <c r="K46" s="34">
        <f t="shared" si="6"/>
        <v>14</v>
      </c>
      <c r="L46" s="161">
        <f t="shared" si="7"/>
        <v>41</v>
      </c>
    </row>
    <row r="47" spans="1:12" ht="15">
      <c r="A47" s="157">
        <v>3071</v>
      </c>
      <c r="B47" s="157" t="s">
        <v>96</v>
      </c>
      <c r="C47" s="158" t="s">
        <v>10</v>
      </c>
      <c r="D47" s="157" t="s">
        <v>93</v>
      </c>
      <c r="E47" s="157">
        <f>IF(ISNA(MATCH($B47,'Výsledková listina'!$D:$D,0)),"",INDEX('Výsledková listina'!$G:$H,MATCH($B47,'Výsledková listina'!$D:$D,0),1))</f>
        <v>520</v>
      </c>
      <c r="F47" s="162">
        <f>IF(ISNA(MATCH($B47,'Výsledková listina'!$D:$D,0)),"",INDEX('Výsledková listina'!$G:$H,MATCH($B47,'Výsledková listina'!$D:$D,0),2))</f>
        <v>5</v>
      </c>
      <c r="G47" s="157">
        <f>IF(ISNA(MATCH($B47,'Výsledková listina'!$M:$M,0)),"",INDEX('Výsledková listina'!$P:$Q,MATCH($B47,'Výsledková listina'!$M:$M,0),1))</f>
        <v>7400</v>
      </c>
      <c r="H47" s="157">
        <f>IF(ISNA(MATCH($B47,'Výsledková listina'!$M:$M,0)),"",INDEX('Výsledková listina'!$P:$Q,MATCH($B47,'Výsledková listina'!$M:$M,0),2))</f>
        <v>9</v>
      </c>
      <c r="I47" s="157">
        <f t="shared" si="4"/>
        <v>2</v>
      </c>
      <c r="J47" s="34">
        <f t="shared" si="5"/>
        <v>7920</v>
      </c>
      <c r="K47" s="34">
        <f t="shared" si="6"/>
        <v>14</v>
      </c>
      <c r="L47" s="161">
        <f t="shared" si="7"/>
        <v>42</v>
      </c>
    </row>
    <row r="48" spans="1:12" ht="15">
      <c r="A48" s="157">
        <v>2534</v>
      </c>
      <c r="B48" s="157" t="s">
        <v>68</v>
      </c>
      <c r="C48" s="158" t="s">
        <v>10</v>
      </c>
      <c r="D48" s="157" t="s">
        <v>66</v>
      </c>
      <c r="E48" s="157">
        <f>IF(ISNA(MATCH($B48,'Výsledková listina'!$D:$D,0)),"",INDEX('Výsledková listina'!$G:$H,MATCH($B48,'Výsledková listina'!$D:$D,0),1))</f>
        <v>560</v>
      </c>
      <c r="F48" s="162">
        <f>IF(ISNA(MATCH($B48,'Výsledková listina'!$D:$D,0)),"",INDEX('Výsledková listina'!$G:$H,MATCH($B48,'Výsledková listina'!$D:$D,0),2))</f>
        <v>4</v>
      </c>
      <c r="G48" s="157">
        <f>IF(ISNA(MATCH($B48,'Výsledková listina'!$M:$M,0)),"",INDEX('Výsledková listina'!$P:$Q,MATCH($B48,'Výsledková listina'!$M:$M,0),1))</f>
        <v>6300</v>
      </c>
      <c r="H48" s="157">
        <f>IF(ISNA(MATCH($B48,'Výsledková listina'!$M:$M,0)),"",INDEX('Výsledková listina'!$P:$Q,MATCH($B48,'Výsledková listina'!$M:$M,0),2))</f>
        <v>10</v>
      </c>
      <c r="I48" s="157">
        <f t="shared" si="4"/>
        <v>2</v>
      </c>
      <c r="J48" s="34">
        <f t="shared" si="5"/>
        <v>6860</v>
      </c>
      <c r="K48" s="34">
        <f t="shared" si="6"/>
        <v>14</v>
      </c>
      <c r="L48" s="161">
        <f t="shared" si="7"/>
        <v>43</v>
      </c>
    </row>
    <row r="49" spans="1:12" ht="15">
      <c r="A49" s="157">
        <v>2309</v>
      </c>
      <c r="B49" s="157" t="s">
        <v>103</v>
      </c>
      <c r="C49" s="158" t="s">
        <v>10</v>
      </c>
      <c r="D49" s="157" t="s">
        <v>101</v>
      </c>
      <c r="E49" s="157">
        <f>IF(ISNA(MATCH($B49,'Výsledková listina'!$D:$D,0)),"",INDEX('Výsledková listina'!$G:$H,MATCH($B49,'Výsledková listina'!$D:$D,0),1))</f>
        <v>1000</v>
      </c>
      <c r="F49" s="162">
        <f>IF(ISNA(MATCH($B49,'Výsledková listina'!$D:$D,0)),"",INDEX('Výsledková listina'!$G:$H,MATCH($B49,'Výsledková listina'!$D:$D,0),2))</f>
        <v>8.5</v>
      </c>
      <c r="G49" s="157">
        <f>IF(ISNA(MATCH($B49,'Výsledková listina'!$M:$M,0)),"",INDEX('Výsledková listina'!$P:$Q,MATCH($B49,'Výsledková listina'!$M:$M,0),1))</f>
        <v>18300</v>
      </c>
      <c r="H49" s="157">
        <f>IF(ISNA(MATCH($B49,'Výsledková listina'!$M:$M,0)),"",INDEX('Výsledková listina'!$P:$Q,MATCH($B49,'Výsledková listina'!$M:$M,0),2))</f>
        <v>6</v>
      </c>
      <c r="I49" s="157">
        <f t="shared" si="4"/>
        <v>2</v>
      </c>
      <c r="J49" s="34">
        <f t="shared" si="5"/>
        <v>19300</v>
      </c>
      <c r="K49" s="34">
        <f t="shared" si="6"/>
        <v>14.5</v>
      </c>
      <c r="L49" s="161">
        <f t="shared" si="7"/>
        <v>44</v>
      </c>
    </row>
    <row r="50" spans="1:12" ht="15">
      <c r="A50" s="157">
        <v>2302</v>
      </c>
      <c r="B50" s="157" t="s">
        <v>35</v>
      </c>
      <c r="C50" s="158" t="s">
        <v>10</v>
      </c>
      <c r="D50" s="157" t="s">
        <v>227</v>
      </c>
      <c r="E50" s="157">
        <f>IF(ISNA(MATCH($B50,'Výsledková listina'!$D:$D,0)),"",INDEX('Výsledková listina'!$G:$H,MATCH($B50,'Výsledková listina'!$D:$D,0),1))</f>
        <v>9340</v>
      </c>
      <c r="F50" s="162">
        <f>IF(ISNA(MATCH($B50,'Výsledková listina'!$D:$D,0)),"",INDEX('Výsledková listina'!$G:$H,MATCH($B50,'Výsledková listina'!$D:$D,0),2))</f>
        <v>8</v>
      </c>
      <c r="G50" s="157">
        <f>IF(ISNA(MATCH($B50,'Výsledková listina'!$M:$M,0)),"",INDEX('Výsledková listina'!$P:$Q,MATCH($B50,'Výsledková listina'!$M:$M,0),1))</f>
        <v>14040</v>
      </c>
      <c r="H50" s="157">
        <f>IF(ISNA(MATCH($B50,'Výsledková listina'!$M:$M,0)),"",INDEX('Výsledková listina'!$P:$Q,MATCH($B50,'Výsledková listina'!$M:$M,0),2))</f>
        <v>7</v>
      </c>
      <c r="I50" s="157">
        <f t="shared" si="4"/>
        <v>2</v>
      </c>
      <c r="J50" s="34">
        <f t="shared" si="5"/>
        <v>23380</v>
      </c>
      <c r="K50" s="34">
        <f t="shared" si="6"/>
        <v>15</v>
      </c>
      <c r="L50" s="161">
        <f t="shared" si="7"/>
        <v>45</v>
      </c>
    </row>
    <row r="51" spans="1:12" ht="15">
      <c r="A51" s="157">
        <v>345</v>
      </c>
      <c r="B51" s="157" t="s">
        <v>94</v>
      </c>
      <c r="C51" s="158" t="s">
        <v>10</v>
      </c>
      <c r="D51" s="157" t="s">
        <v>93</v>
      </c>
      <c r="E51" s="157">
        <f>IF(ISNA(MATCH($B51,'Výsledková listina'!$D:$D,0)),"",INDEX('Výsledková listina'!$G:$H,MATCH($B51,'Výsledková listina'!$D:$D,0),1))</f>
        <v>12740</v>
      </c>
      <c r="F51" s="162">
        <f>IF(ISNA(MATCH($B51,'Výsledková listina'!$D:$D,0)),"",INDEX('Výsledková listina'!$G:$H,MATCH($B51,'Výsledková listina'!$D:$D,0),2))</f>
        <v>6</v>
      </c>
      <c r="G51" s="157">
        <f>IF(ISNA(MATCH($B51,'Výsledková listina'!$M:$M,0)),"",INDEX('Výsledková listina'!$P:$Q,MATCH($B51,'Výsledková listina'!$M:$M,0),1))</f>
        <v>6960</v>
      </c>
      <c r="H51" s="157">
        <f>IF(ISNA(MATCH($B51,'Výsledková listina'!$M:$M,0)),"",INDEX('Výsledková listina'!$P:$Q,MATCH($B51,'Výsledková listina'!$M:$M,0),2))</f>
        <v>9</v>
      </c>
      <c r="I51" s="157">
        <f t="shared" si="4"/>
        <v>2</v>
      </c>
      <c r="J51" s="34">
        <f t="shared" si="5"/>
        <v>19700</v>
      </c>
      <c r="K51" s="34">
        <f t="shared" si="6"/>
        <v>15</v>
      </c>
      <c r="L51" s="161">
        <f t="shared" si="7"/>
        <v>46</v>
      </c>
    </row>
    <row r="52" spans="1:12" ht="15">
      <c r="A52" s="157">
        <v>1321</v>
      </c>
      <c r="B52" s="157" t="s">
        <v>34</v>
      </c>
      <c r="C52" s="158" t="s">
        <v>10</v>
      </c>
      <c r="D52" s="157" t="s">
        <v>227</v>
      </c>
      <c r="E52" s="157">
        <f>IF(ISNA(MATCH($B52,'Výsledková listina'!$D:$D,0)),"",INDEX('Výsledková listina'!$G:$H,MATCH($B52,'Výsledková listina'!$D:$D,0),1))</f>
        <v>2200</v>
      </c>
      <c r="F52" s="162">
        <f>IF(ISNA(MATCH($B52,'Výsledková listina'!$D:$D,0)),"",INDEX('Výsledková listina'!$G:$H,MATCH($B52,'Výsledková listina'!$D:$D,0),2))</f>
        <v>8</v>
      </c>
      <c r="G52" s="157">
        <f>IF(ISNA(MATCH($B52,'Výsledková listina'!$M:$M,0)),"",INDEX('Výsledková listina'!$P:$Q,MATCH($B52,'Výsledková listina'!$M:$M,0),1))</f>
        <v>11560</v>
      </c>
      <c r="H52" s="157">
        <f>IF(ISNA(MATCH($B52,'Výsledková listina'!$M:$M,0)),"",INDEX('Výsledková listina'!$P:$Q,MATCH($B52,'Výsledková listina'!$M:$M,0),2))</f>
        <v>7</v>
      </c>
      <c r="I52" s="157">
        <f t="shared" si="4"/>
        <v>2</v>
      </c>
      <c r="J52" s="34">
        <f t="shared" si="5"/>
        <v>13760</v>
      </c>
      <c r="K52" s="34">
        <f t="shared" si="6"/>
        <v>15</v>
      </c>
      <c r="L52" s="161">
        <f t="shared" si="7"/>
        <v>47</v>
      </c>
    </row>
    <row r="53" spans="1:12" ht="15">
      <c r="A53" s="157">
        <v>2794</v>
      </c>
      <c r="B53" s="157" t="s">
        <v>95</v>
      </c>
      <c r="C53" s="158" t="s">
        <v>10</v>
      </c>
      <c r="D53" s="157" t="s">
        <v>93</v>
      </c>
      <c r="E53" s="157">
        <f>IF(ISNA(MATCH($B53,'Výsledková listina'!$D:$D,0)),"",INDEX('Výsledková listina'!$G:$H,MATCH($B53,'Výsledková listina'!$D:$D,0),1))</f>
        <v>6820</v>
      </c>
      <c r="F53" s="162">
        <f>IF(ISNA(MATCH($B53,'Výsledková listina'!$D:$D,0)),"",INDEX('Výsledková listina'!$G:$H,MATCH($B53,'Výsledková listina'!$D:$D,0),2))</f>
        <v>5</v>
      </c>
      <c r="G53" s="157">
        <f>IF(ISNA(MATCH($B53,'Výsledková listina'!$M:$M,0)),"",INDEX('Výsledková listina'!$P:$Q,MATCH($B53,'Výsledková listina'!$M:$M,0),1))</f>
        <v>3880</v>
      </c>
      <c r="H53" s="157">
        <f>IF(ISNA(MATCH($B53,'Výsledková listina'!$M:$M,0)),"",INDEX('Výsledková listina'!$P:$Q,MATCH($B53,'Výsledková listina'!$M:$M,0),2))</f>
        <v>10</v>
      </c>
      <c r="I53" s="157">
        <f t="shared" si="4"/>
        <v>2</v>
      </c>
      <c r="J53" s="34">
        <f t="shared" si="5"/>
        <v>10700</v>
      </c>
      <c r="K53" s="34">
        <f t="shared" si="6"/>
        <v>15</v>
      </c>
      <c r="L53" s="161">
        <f t="shared" si="7"/>
        <v>48</v>
      </c>
    </row>
    <row r="54" spans="1:12" ht="15">
      <c r="A54" s="157">
        <v>1838</v>
      </c>
      <c r="B54" s="157" t="s">
        <v>90</v>
      </c>
      <c r="C54" s="158" t="s">
        <v>10</v>
      </c>
      <c r="D54" s="157" t="s">
        <v>88</v>
      </c>
      <c r="E54" s="157">
        <f>IF(ISNA(MATCH($B54,'Výsledková listina'!$D:$D,0)),"",INDEX('Výsledková listina'!$G:$H,MATCH($B54,'Výsledková listina'!$D:$D,0),1))</f>
        <v>5960</v>
      </c>
      <c r="F54" s="162">
        <f>IF(ISNA(MATCH($B54,'Výsledková listina'!$D:$D,0)),"",INDEX('Výsledková listina'!$G:$H,MATCH($B54,'Výsledková listina'!$D:$D,0),2))</f>
        <v>8</v>
      </c>
      <c r="G54" s="157">
        <f>IF(ISNA(MATCH($B54,'Výsledková listina'!$M:$M,0)),"",INDEX('Výsledková listina'!$P:$Q,MATCH($B54,'Výsledková listina'!$M:$M,0),1))</f>
        <v>11220</v>
      </c>
      <c r="H54" s="157">
        <f>IF(ISNA(MATCH($B54,'Výsledková listina'!$M:$M,0)),"",INDEX('Výsledková listina'!$P:$Q,MATCH($B54,'Výsledková listina'!$M:$M,0),2))</f>
        <v>8</v>
      </c>
      <c r="I54" s="157">
        <f t="shared" si="4"/>
        <v>2</v>
      </c>
      <c r="J54" s="34">
        <f t="shared" si="5"/>
        <v>17180</v>
      </c>
      <c r="K54" s="34">
        <f t="shared" si="6"/>
        <v>16</v>
      </c>
      <c r="L54" s="161">
        <f t="shared" si="7"/>
        <v>49</v>
      </c>
    </row>
    <row r="55" spans="1:12" ht="15">
      <c r="A55" s="157">
        <v>2297</v>
      </c>
      <c r="B55" s="157" t="s">
        <v>31</v>
      </c>
      <c r="C55" s="158" t="s">
        <v>10</v>
      </c>
      <c r="D55" s="157" t="s">
        <v>28</v>
      </c>
      <c r="E55" s="157">
        <f>IF(ISNA(MATCH($B55,'Výsledková listina'!$D:$D,0)),"",INDEX('Výsledková listina'!$G:$H,MATCH($B55,'Výsledková listina'!$D:$D,0),1))</f>
        <v>1680</v>
      </c>
      <c r="F55" s="162">
        <f>IF(ISNA(MATCH($B55,'Výsledková listina'!$D:$D,0)),"",INDEX('Výsledková listina'!$G:$H,MATCH($B55,'Výsledková listina'!$D:$D,0),2))</f>
        <v>9</v>
      </c>
      <c r="G55" s="157">
        <f>IF(ISNA(MATCH($B55,'Výsledková listina'!$M:$M,0)),"",INDEX('Výsledková listina'!$P:$Q,MATCH($B55,'Výsledková listina'!$M:$M,0),1))</f>
        <v>11680</v>
      </c>
      <c r="H55" s="157">
        <f>IF(ISNA(MATCH($B55,'Výsledková listina'!$M:$M,0)),"",INDEX('Výsledková listina'!$P:$Q,MATCH($B55,'Výsledková listina'!$M:$M,0),2))</f>
        <v>7</v>
      </c>
      <c r="I55" s="157">
        <f t="shared" si="4"/>
        <v>2</v>
      </c>
      <c r="J55" s="34">
        <f t="shared" si="5"/>
        <v>13360</v>
      </c>
      <c r="K55" s="34">
        <f t="shared" si="6"/>
        <v>16</v>
      </c>
      <c r="L55" s="161">
        <f t="shared" si="7"/>
        <v>50</v>
      </c>
    </row>
    <row r="56" spans="1:12" ht="15">
      <c r="A56" s="157">
        <v>1837</v>
      </c>
      <c r="B56" s="157" t="s">
        <v>89</v>
      </c>
      <c r="C56" s="158" t="s">
        <v>10</v>
      </c>
      <c r="D56" s="157" t="s">
        <v>88</v>
      </c>
      <c r="E56" s="157">
        <f>IF(ISNA(MATCH($B56,'Výsledková listina'!$D:$D,0)),"",INDEX('Výsledková listina'!$G:$H,MATCH($B56,'Výsledková listina'!$D:$D,0),1))</f>
        <v>1340</v>
      </c>
      <c r="F56" s="162">
        <f>IF(ISNA(MATCH($B56,'Výsledková listina'!$D:$D,0)),"",INDEX('Výsledková listina'!$G:$H,MATCH($B56,'Výsledková listina'!$D:$D,0),2))</f>
        <v>7</v>
      </c>
      <c r="G56" s="157">
        <f>IF(ISNA(MATCH($B56,'Výsledková listina'!$M:$M,0)),"",INDEX('Výsledková listina'!$P:$Q,MATCH($B56,'Výsledková listina'!$M:$M,0),1))</f>
        <v>7240</v>
      </c>
      <c r="H56" s="157">
        <f>IF(ISNA(MATCH($B56,'Výsledková listina'!$M:$M,0)),"",INDEX('Výsledková listina'!$P:$Q,MATCH($B56,'Výsledková listina'!$M:$M,0),2))</f>
        <v>9</v>
      </c>
      <c r="I56" s="157">
        <f t="shared" si="4"/>
        <v>2</v>
      </c>
      <c r="J56" s="34">
        <f t="shared" si="5"/>
        <v>8580</v>
      </c>
      <c r="K56" s="34">
        <f t="shared" si="6"/>
        <v>16</v>
      </c>
      <c r="L56" s="161">
        <f t="shared" si="7"/>
        <v>51</v>
      </c>
    </row>
    <row r="57" spans="1:12" ht="15">
      <c r="A57" s="157">
        <v>3222</v>
      </c>
      <c r="B57" s="157" t="s">
        <v>42</v>
      </c>
      <c r="C57" s="158" t="s">
        <v>10</v>
      </c>
      <c r="D57" s="157" t="s">
        <v>40</v>
      </c>
      <c r="E57" s="157">
        <f>IF(ISNA(MATCH($B57,'Výsledková listina'!$D:$D,0)),"",INDEX('Výsledková listina'!$G:$H,MATCH($B57,'Výsledková listina'!$D:$D,0),1))</f>
        <v>1000</v>
      </c>
      <c r="F57" s="162">
        <f>IF(ISNA(MATCH($B57,'Výsledková listina'!$D:$D,0)),"",INDEX('Výsledková listina'!$G:$H,MATCH($B57,'Výsledková listina'!$D:$D,0),2))</f>
        <v>8.5</v>
      </c>
      <c r="G57" s="157">
        <f>IF(ISNA(MATCH($B57,'Výsledková listina'!$M:$M,0)),"",INDEX('Výsledková listina'!$P:$Q,MATCH($B57,'Výsledková listina'!$M:$M,0),1))</f>
        <v>11380</v>
      </c>
      <c r="H57" s="157">
        <f>IF(ISNA(MATCH($B57,'Výsledková listina'!$M:$M,0)),"",INDEX('Výsledková listina'!$P:$Q,MATCH($B57,'Výsledková listina'!$M:$M,0),2))</f>
        <v>8</v>
      </c>
      <c r="I57" s="157">
        <f t="shared" si="4"/>
        <v>2</v>
      </c>
      <c r="J57" s="34">
        <f t="shared" si="5"/>
        <v>12380</v>
      </c>
      <c r="K57" s="34">
        <f t="shared" si="6"/>
        <v>16.5</v>
      </c>
      <c r="L57" s="161">
        <f t="shared" si="7"/>
        <v>52</v>
      </c>
    </row>
    <row r="58" spans="1:12" ht="15">
      <c r="A58" s="157">
        <v>2492</v>
      </c>
      <c r="B58" s="157" t="s">
        <v>76</v>
      </c>
      <c r="C58" s="158" t="s">
        <v>10</v>
      </c>
      <c r="D58" s="157" t="s">
        <v>74</v>
      </c>
      <c r="E58" s="157">
        <f>IF(ISNA(MATCH($B58,'Výsledková listina'!$D:$D,0)),"",INDEX('Výsledková listina'!$G:$H,MATCH($B58,'Výsledková listina'!$D:$D,0),1))</f>
        <v>1680</v>
      </c>
      <c r="F58" s="162">
        <f>IF(ISNA(MATCH($B58,'Výsledková listina'!$D:$D,0)),"",INDEX('Výsledková listina'!$G:$H,MATCH($B58,'Výsledková listina'!$D:$D,0),2))</f>
        <v>9</v>
      </c>
      <c r="G58" s="157">
        <f>IF(ISNA(MATCH($B58,'Výsledková listina'!$M:$M,0)),"",INDEX('Výsledková listina'!$P:$Q,MATCH($B58,'Výsledková listina'!$M:$M,0),1))</f>
        <v>9740</v>
      </c>
      <c r="H58" s="157">
        <f>IF(ISNA(MATCH($B58,'Výsledková listina'!$M:$M,0)),"",INDEX('Výsledková listina'!$P:$Q,MATCH($B58,'Výsledková listina'!$M:$M,0),2))</f>
        <v>8</v>
      </c>
      <c r="I58" s="157">
        <f t="shared" si="4"/>
        <v>2</v>
      </c>
      <c r="J58" s="34">
        <f t="shared" si="5"/>
        <v>11420</v>
      </c>
      <c r="K58" s="34">
        <f t="shared" si="6"/>
        <v>17</v>
      </c>
      <c r="L58" s="161">
        <f t="shared" si="7"/>
        <v>53</v>
      </c>
    </row>
    <row r="59" spans="1:12" ht="15">
      <c r="A59" s="157">
        <v>2793</v>
      </c>
      <c r="B59" s="157" t="s">
        <v>43</v>
      </c>
      <c r="C59" s="158" t="s">
        <v>10</v>
      </c>
      <c r="D59" s="157" t="s">
        <v>40</v>
      </c>
      <c r="E59" s="157">
        <f>IF(ISNA(MATCH($B59,'Výsledková listina'!$D:$D,0)),"",INDEX('Výsledková listina'!$G:$H,MATCH($B59,'Výsledková listina'!$D:$D,0),1))</f>
        <v>6200</v>
      </c>
      <c r="F59" s="162">
        <f>IF(ISNA(MATCH($B59,'Výsledková listina'!$D:$D,0)),"",INDEX('Výsledková listina'!$G:$H,MATCH($B59,'Výsledková listina'!$D:$D,0),2))</f>
        <v>7</v>
      </c>
      <c r="G59" s="157">
        <f>IF(ISNA(MATCH($B59,'Výsledková listina'!$M:$M,0)),"",INDEX('Výsledková listina'!$P:$Q,MATCH($B59,'Výsledková listina'!$M:$M,0),1))</f>
        <v>3880</v>
      </c>
      <c r="H59" s="157">
        <f>IF(ISNA(MATCH($B59,'Výsledková listina'!$M:$M,0)),"",INDEX('Výsledková listina'!$P:$Q,MATCH($B59,'Výsledková listina'!$M:$M,0),2))</f>
        <v>10</v>
      </c>
      <c r="I59" s="157">
        <f t="shared" si="4"/>
        <v>2</v>
      </c>
      <c r="J59" s="34">
        <f t="shared" si="5"/>
        <v>10080</v>
      </c>
      <c r="K59" s="34">
        <f t="shared" si="6"/>
        <v>17</v>
      </c>
      <c r="L59" s="161">
        <f t="shared" si="7"/>
        <v>54</v>
      </c>
    </row>
    <row r="60" spans="1:12" ht="15">
      <c r="A60" s="157">
        <v>3567</v>
      </c>
      <c r="B60" s="157" t="s">
        <v>92</v>
      </c>
      <c r="C60" s="158" t="s">
        <v>10</v>
      </c>
      <c r="D60" s="157" t="s">
        <v>88</v>
      </c>
      <c r="E60" s="157">
        <f>IF(ISNA(MATCH($B60,'Výsledková listina'!$D:$D,0)),"",INDEX('Výsledková listina'!$G:$H,MATCH($B60,'Výsledková listina'!$D:$D,0),1))</f>
        <v>2800</v>
      </c>
      <c r="F60" s="162">
        <f>IF(ISNA(MATCH($B60,'Výsledková listina'!$D:$D,0)),"",INDEX('Výsledková listina'!$G:$H,MATCH($B60,'Výsledková listina'!$D:$D,0),2))</f>
        <v>7</v>
      </c>
      <c r="G60" s="157">
        <f>IF(ISNA(MATCH($B60,'Výsledková listina'!$M:$M,0)),"",INDEX('Výsledková listina'!$P:$Q,MATCH($B60,'Výsledková listina'!$M:$M,0),1))</f>
        <v>4160</v>
      </c>
      <c r="H60" s="157">
        <f>IF(ISNA(MATCH($B60,'Výsledková listina'!$M:$M,0)),"",INDEX('Výsledková listina'!$P:$Q,MATCH($B60,'Výsledková listina'!$M:$M,0),2))</f>
        <v>10</v>
      </c>
      <c r="I60" s="157">
        <f t="shared" si="4"/>
        <v>2</v>
      </c>
      <c r="J60" s="34">
        <f t="shared" si="5"/>
        <v>6960</v>
      </c>
      <c r="K60" s="34">
        <f t="shared" si="6"/>
        <v>17</v>
      </c>
      <c r="L60" s="161">
        <f t="shared" si="7"/>
        <v>55</v>
      </c>
    </row>
    <row r="61" spans="1:12" ht="15">
      <c r="A61" s="157">
        <v>2373</v>
      </c>
      <c r="B61" s="157" t="s">
        <v>75</v>
      </c>
      <c r="C61" s="158" t="s">
        <v>10</v>
      </c>
      <c r="D61" s="157" t="s">
        <v>74</v>
      </c>
      <c r="E61" s="157">
        <f>IF(ISNA(MATCH($B61,'Výsledková listina'!$D:$D,0)),"",INDEX('Výsledková listina'!$G:$H,MATCH($B61,'Výsledková listina'!$D:$D,0),1))</f>
        <v>920</v>
      </c>
      <c r="F61" s="162">
        <f>IF(ISNA(MATCH($B61,'Výsledková listina'!$D:$D,0)),"",INDEX('Výsledková listina'!$G:$H,MATCH($B61,'Výsledková listina'!$D:$D,0),2))</f>
        <v>10</v>
      </c>
      <c r="G61" s="157">
        <f>IF(ISNA(MATCH($B61,'Výsledková listina'!$M:$M,0)),"",INDEX('Výsledková listina'!$P:$Q,MATCH($B61,'Výsledková listina'!$M:$M,0),1))</f>
        <v>8500</v>
      </c>
      <c r="H61" s="157">
        <f>IF(ISNA(MATCH($B61,'Výsledková listina'!$M:$M,0)),"",INDEX('Výsledková listina'!$P:$Q,MATCH($B61,'Výsledková listina'!$M:$M,0),2))</f>
        <v>9</v>
      </c>
      <c r="I61" s="157">
        <f t="shared" si="4"/>
        <v>2</v>
      </c>
      <c r="J61" s="34">
        <f t="shared" si="5"/>
        <v>9420</v>
      </c>
      <c r="K61" s="34">
        <f t="shared" si="6"/>
        <v>19</v>
      </c>
      <c r="L61" s="161">
        <f t="shared" si="7"/>
        <v>56</v>
      </c>
    </row>
    <row r="62" spans="1:12" ht="15">
      <c r="A62" s="157">
        <v>3392</v>
      </c>
      <c r="B62" s="157" t="s">
        <v>123</v>
      </c>
      <c r="C62" s="158" t="s">
        <v>10</v>
      </c>
      <c r="D62" s="157" t="s">
        <v>121</v>
      </c>
      <c r="E62" s="157">
        <f>IF(ISNA(MATCH($B62,'Výsledková listina'!$D:$D,0)),"",INDEX('Výsledková listina'!$G:$H,MATCH($B62,'Výsledková listina'!$D:$D,0),1))</f>
        <v>1340</v>
      </c>
      <c r="F62" s="162">
        <f>IF(ISNA(MATCH($B62,'Výsledková listina'!$D:$D,0)),"",INDEX('Výsledková listina'!$G:$H,MATCH($B62,'Výsledková listina'!$D:$D,0),2))</f>
        <v>10</v>
      </c>
      <c r="G62" s="157">
        <f>IF(ISNA(MATCH($B62,'Výsledková listina'!$M:$M,0)),"",INDEX('Výsledková listina'!$P:$Q,MATCH($B62,'Výsledková listina'!$M:$M,0),1))</f>
        <v>4600</v>
      </c>
      <c r="H62" s="157">
        <f>IF(ISNA(MATCH($B62,'Výsledková listina'!$M:$M,0)),"",INDEX('Výsledková listina'!$P:$Q,MATCH($B62,'Výsledková listina'!$M:$M,0),2))</f>
        <v>9</v>
      </c>
      <c r="I62" s="157">
        <f t="shared" si="4"/>
        <v>2</v>
      </c>
      <c r="J62" s="34">
        <f t="shared" si="5"/>
        <v>5940</v>
      </c>
      <c r="K62" s="34">
        <f t="shared" si="6"/>
        <v>19</v>
      </c>
      <c r="L62" s="161">
        <f t="shared" si="7"/>
        <v>57</v>
      </c>
    </row>
    <row r="63" spans="1:12" ht="15">
      <c r="A63" s="157">
        <v>2316</v>
      </c>
      <c r="B63" s="157" t="s">
        <v>55</v>
      </c>
      <c r="C63" s="158" t="s">
        <v>10</v>
      </c>
      <c r="D63" s="157" t="s">
        <v>54</v>
      </c>
      <c r="E63" s="157">
        <f>IF(ISNA(MATCH($B63,'Výsledková listina'!$D:$D,0)),"",INDEX('Výsledková listina'!$G:$H,MATCH($B63,'Výsledková listina'!$D:$D,0),1))</f>
        <v>1020</v>
      </c>
      <c r="F63" s="162">
        <f>IF(ISNA(MATCH($B63,'Výsledková listina'!$D:$D,0)),"",INDEX('Výsledková listina'!$G:$H,MATCH($B63,'Výsledková listina'!$D:$D,0),2))</f>
        <v>10</v>
      </c>
      <c r="G63" s="157">
        <f>IF(ISNA(MATCH($B63,'Výsledková listina'!$M:$M,0)),"",INDEX('Výsledková listina'!$P:$Q,MATCH($B63,'Výsledková listina'!$M:$M,0),1))</f>
        <v>6700</v>
      </c>
      <c r="H63" s="157">
        <f>IF(ISNA(MATCH($B63,'Výsledková listina'!$M:$M,0)),"",INDEX('Výsledková listina'!$P:$Q,MATCH($B63,'Výsledková listina'!$M:$M,0),2))</f>
        <v>10</v>
      </c>
      <c r="I63" s="157">
        <f t="shared" si="4"/>
        <v>2</v>
      </c>
      <c r="J63" s="34">
        <f t="shared" si="5"/>
        <v>7720</v>
      </c>
      <c r="K63" s="34">
        <f t="shared" si="6"/>
        <v>20</v>
      </c>
      <c r="L63" s="161">
        <f t="shared" si="7"/>
        <v>58</v>
      </c>
    </row>
    <row r="64" spans="1:12" ht="15">
      <c r="A64" s="157">
        <v>1086</v>
      </c>
      <c r="B64" s="157" t="s">
        <v>84</v>
      </c>
      <c r="C64" s="158" t="s">
        <v>10</v>
      </c>
      <c r="D64" s="157" t="s">
        <v>81</v>
      </c>
      <c r="E64" s="157">
        <f>IF(ISNA(MATCH($B64,'Výsledková listina'!$D:$D,0)),"",INDEX('Výsledková listina'!$G:$H,MATCH($B64,'Výsledková listina'!$D:$D,0),1))</f>
      </c>
      <c r="F64" s="162">
        <f>IF(ISNA(MATCH($B64,'Výsledková listina'!$D:$D,0)),"",INDEX('Výsledková listina'!$G:$H,MATCH($B64,'Výsledková listina'!$D:$D,0),2))</f>
      </c>
      <c r="G64" s="157">
        <f>IF(ISNA(MATCH($B64,'Výsledková listina'!$M:$M,0)),"",INDEX('Výsledková listina'!$P:$Q,MATCH($B64,'Výsledková listina'!$M:$M,0),1))</f>
        <v>14760</v>
      </c>
      <c r="H64" s="157">
        <f>IF(ISNA(MATCH($B64,'Výsledková listina'!$M:$M,0)),"",INDEX('Výsledková listina'!$P:$Q,MATCH($B64,'Výsledková listina'!$M:$M,0),2))</f>
        <v>5</v>
      </c>
      <c r="I64" s="157">
        <f t="shared" si="4"/>
        <v>1</v>
      </c>
      <c r="J64" s="34">
        <f t="shared" si="5"/>
        <v>14760</v>
      </c>
      <c r="K64" s="34">
        <f t="shared" si="6"/>
        <v>5</v>
      </c>
      <c r="L64" s="161">
        <f t="shared" si="7"/>
        <v>59</v>
      </c>
    </row>
    <row r="65" spans="1:12" ht="15">
      <c r="A65" s="157">
        <v>3643</v>
      </c>
      <c r="B65" s="157" t="s">
        <v>83</v>
      </c>
      <c r="C65" s="158" t="s">
        <v>10</v>
      </c>
      <c r="D65" s="157" t="s">
        <v>81</v>
      </c>
      <c r="E65" s="157">
        <f>IF(ISNA(MATCH($B65,'Výsledková listina'!$D:$D,0)),"",INDEX('Výsledková listina'!$G:$H,MATCH($B65,'Výsledková listina'!$D:$D,0),1))</f>
        <v>3080</v>
      </c>
      <c r="F65" s="162">
        <f>IF(ISNA(MATCH($B65,'Výsledková listina'!$D:$D,0)),"",INDEX('Výsledková listina'!$G:$H,MATCH($B65,'Výsledková listina'!$D:$D,0),2))</f>
        <v>6</v>
      </c>
      <c r="G65" s="157">
        <f>IF(ISNA(MATCH($B65,'Výsledková listina'!$M:$M,0)),"",INDEX('Výsledková listina'!$P:$Q,MATCH($B65,'Výsledková listina'!$M:$M,0),1))</f>
      </c>
      <c r="H65" s="157">
        <f>IF(ISNA(MATCH($B65,'Výsledková listina'!$M:$M,0)),"",INDEX('Výsledková listina'!$P:$Q,MATCH($B65,'Výsledková listina'!$M:$M,0),2))</f>
      </c>
      <c r="I65" s="157">
        <f t="shared" si="4"/>
        <v>1</v>
      </c>
      <c r="J65" s="34">
        <f t="shared" si="5"/>
        <v>3080</v>
      </c>
      <c r="K65" s="34">
        <f t="shared" si="6"/>
        <v>6</v>
      </c>
      <c r="L65" s="161">
        <f t="shared" si="7"/>
        <v>60</v>
      </c>
    </row>
    <row r="66" spans="1:12" ht="15">
      <c r="A66" s="157">
        <v>1126</v>
      </c>
      <c r="B66" s="157" t="s">
        <v>140</v>
      </c>
      <c r="C66" s="158" t="s">
        <v>10</v>
      </c>
      <c r="D66" s="157" t="s">
        <v>134</v>
      </c>
      <c r="E66" s="157">
        <f>IF(ISNA(MATCH($B66,'Výsledková listina'!$D:$D,0)),"",INDEX('Výsledková listina'!$G:$H,MATCH($B66,'Výsledková listina'!$D:$D,0),1))</f>
        <v>1860</v>
      </c>
      <c r="F66" s="162">
        <f>IF(ISNA(MATCH($B66,'Výsledková listina'!$D:$D,0)),"",INDEX('Výsledková listina'!$G:$H,MATCH($B66,'Výsledková listina'!$D:$D,0),2))</f>
        <v>6</v>
      </c>
      <c r="G66" s="157">
        <f>IF(ISNA(MATCH($B66,'Výsledková listina'!$M:$M,0)),"",INDEX('Výsledková listina'!$P:$Q,MATCH($B66,'Výsledková listina'!$M:$M,0),1))</f>
      </c>
      <c r="H66" s="157">
        <f>IF(ISNA(MATCH($B66,'Výsledková listina'!$M:$M,0)),"",INDEX('Výsledková listina'!$P:$Q,MATCH($B66,'Výsledková listina'!$M:$M,0),2))</f>
      </c>
      <c r="I66" s="157">
        <f t="shared" si="4"/>
        <v>1</v>
      </c>
      <c r="J66" s="34">
        <f t="shared" si="5"/>
        <v>1860</v>
      </c>
      <c r="K66" s="34">
        <f t="shared" si="6"/>
        <v>6</v>
      </c>
      <c r="L66" s="161">
        <f t="shared" si="7"/>
        <v>61</v>
      </c>
    </row>
    <row r="67" spans="1:12" ht="15">
      <c r="A67" s="157">
        <v>2268</v>
      </c>
      <c r="B67" s="157" t="s">
        <v>136</v>
      </c>
      <c r="C67" s="158" t="s">
        <v>10</v>
      </c>
      <c r="D67" s="157" t="s">
        <v>134</v>
      </c>
      <c r="E67" s="157">
        <f>IF(ISNA(MATCH($B67,'Výsledková listina'!$D:$D,0)),"",INDEX('Výsledková listina'!$G:$H,MATCH($B67,'Výsledková listina'!$D:$D,0),1))</f>
      </c>
      <c r="F67" s="162">
        <f>IF(ISNA(MATCH($B67,'Výsledková listina'!$D:$D,0)),"",INDEX('Výsledková listina'!$G:$H,MATCH($B67,'Výsledková listina'!$D:$D,0),2))</f>
      </c>
      <c r="G67" s="157">
        <f>IF(ISNA(MATCH($B67,'Výsledková listina'!$M:$M,0)),"",INDEX('Výsledková listina'!$P:$Q,MATCH($B67,'Výsledková listina'!$M:$M,0),1))</f>
        <v>5260</v>
      </c>
      <c r="H67" s="157">
        <f>IF(ISNA(MATCH($B67,'Výsledková listina'!$M:$M,0)),"",INDEX('Výsledková listina'!$P:$Q,MATCH($B67,'Výsledková listina'!$M:$M,0),2))</f>
        <v>10</v>
      </c>
      <c r="I67" s="157">
        <f t="shared" si="4"/>
        <v>1</v>
      </c>
      <c r="J67" s="34">
        <f t="shared" si="5"/>
        <v>5260</v>
      </c>
      <c r="K67" s="34">
        <f t="shared" si="6"/>
        <v>10</v>
      </c>
      <c r="L67" s="161">
        <f t="shared" si="7"/>
        <v>62</v>
      </c>
    </row>
    <row r="68" spans="1:12" ht="15">
      <c r="A68" s="157">
        <v>2305</v>
      </c>
      <c r="B68" s="157" t="s">
        <v>9</v>
      </c>
      <c r="C68" s="158" t="s">
        <v>10</v>
      </c>
      <c r="D68" s="157" t="s">
        <v>8</v>
      </c>
      <c r="E68" s="157">
        <f>IF(ISNA(MATCH($B68,'Výsledková listina'!$D:$D,0)),"",INDEX('Výsledková listina'!$G:$H,MATCH($B68,'Výsledková listina'!$D:$D,0),1))</f>
      </c>
      <c r="F68" s="162">
        <f>IF(ISNA(MATCH($B68,'Výsledková listina'!$D:$D,0)),"",INDEX('Výsledková listina'!$G:$H,MATCH($B68,'Výsledková listina'!$D:$D,0),2))</f>
      </c>
      <c r="G68" s="157">
        <f>IF(ISNA(MATCH($B68,'Výsledková listina'!$M:$M,0)),"",INDEX('Výsledková listina'!$P:$Q,MATCH($B68,'Výsledková listina'!$M:$M,0),1))</f>
      </c>
      <c r="H68" s="157">
        <f>IF(ISNA(MATCH($B68,'Výsledková listina'!$M:$M,0)),"",INDEX('Výsledková listina'!$P:$Q,MATCH($B68,'Výsledková listina'!$M:$M,0),2))</f>
      </c>
      <c r="I68" s="157">
        <f t="shared" si="4"/>
        <v>0</v>
      </c>
      <c r="J68" s="34">
        <f t="shared" si="5"/>
      </c>
      <c r="K68" s="34">
        <f t="shared" si="6"/>
      </c>
      <c r="L68" s="161">
        <f t="shared" si="7"/>
      </c>
    </row>
    <row r="69" spans="1:12" ht="15">
      <c r="A69" s="157">
        <v>2315</v>
      </c>
      <c r="B69" s="157" t="s">
        <v>13</v>
      </c>
      <c r="C69" s="158" t="s">
        <v>10</v>
      </c>
      <c r="D69" s="157" t="s">
        <v>8</v>
      </c>
      <c r="E69" s="157">
        <f>IF(ISNA(MATCH($B69,'Výsledková listina'!$D:$D,0)),"",INDEX('Výsledková listina'!$G:$H,MATCH($B69,'Výsledková listina'!$D:$D,0),1))</f>
      </c>
      <c r="F69" s="162">
        <f>IF(ISNA(MATCH($B69,'Výsledková listina'!$D:$D,0)),"",INDEX('Výsledková listina'!$G:$H,MATCH($B69,'Výsledková listina'!$D:$D,0),2))</f>
      </c>
      <c r="G69" s="157">
        <f>IF(ISNA(MATCH($B69,'Výsledková listina'!$M:$M,0)),"",INDEX('Výsledková listina'!$P:$Q,MATCH($B69,'Výsledková listina'!$M:$M,0),1))</f>
      </c>
      <c r="H69" s="157">
        <f>IF(ISNA(MATCH($B69,'Výsledková listina'!$M:$M,0)),"",INDEX('Výsledková listina'!$P:$Q,MATCH($B69,'Výsledková listina'!$M:$M,0),2))</f>
      </c>
      <c r="I69" s="157">
        <f t="shared" si="4"/>
        <v>0</v>
      </c>
      <c r="J69" s="34">
        <f t="shared" si="5"/>
      </c>
      <c r="K69" s="34">
        <f t="shared" si="6"/>
      </c>
      <c r="L69" s="161">
        <f t="shared" si="7"/>
      </c>
    </row>
    <row r="70" spans="1:12" ht="15">
      <c r="A70" s="157">
        <v>96</v>
      </c>
      <c r="B70" s="157" t="s">
        <v>15</v>
      </c>
      <c r="C70" s="158" t="s">
        <v>10</v>
      </c>
      <c r="D70" s="157" t="s">
        <v>8</v>
      </c>
      <c r="E70" s="157">
        <f>IF(ISNA(MATCH($B70,'Výsledková listina'!$D:$D,0)),"",INDEX('Výsledková listina'!$G:$H,MATCH($B70,'Výsledková listina'!$D:$D,0),1))</f>
      </c>
      <c r="F70" s="162">
        <f>IF(ISNA(MATCH($B70,'Výsledková listina'!$D:$D,0)),"",INDEX('Výsledková listina'!$G:$H,MATCH($B70,'Výsledková listina'!$D:$D,0),2))</f>
      </c>
      <c r="G70" s="157">
        <f>IF(ISNA(MATCH($B70,'Výsledková listina'!$M:$M,0)),"",INDEX('Výsledková listina'!$P:$Q,MATCH($B70,'Výsledková listina'!$M:$M,0),1))</f>
      </c>
      <c r="H70" s="157">
        <f>IF(ISNA(MATCH($B70,'Výsledková listina'!$M:$M,0)),"",INDEX('Výsledková listina'!$P:$Q,MATCH($B70,'Výsledková listina'!$M:$M,0),2))</f>
      </c>
      <c r="I70" s="157">
        <f aca="true" t="shared" si="8" ref="I70:I101">IF(B70="","",COUNT(F70,H70))</f>
        <v>0</v>
      </c>
      <c r="J70" s="34">
        <f aca="true" t="shared" si="9" ref="J70:J101">IF($I70=0,"",SUM(E70,G70))</f>
      </c>
      <c r="K70" s="34">
        <f aca="true" t="shared" si="10" ref="K70:K101">IF($I70=0,"",SUM(F70,H70))</f>
      </c>
      <c r="L70" s="161">
        <f aca="true" t="shared" si="11" ref="L70:L101">IF($I70=0,"",IF(ISTEXT(L69),1,L69+1))</f>
      </c>
    </row>
    <row r="71" spans="1:12" ht="15">
      <c r="A71" s="157">
        <v>3394</v>
      </c>
      <c r="B71" s="157" t="s">
        <v>20</v>
      </c>
      <c r="C71" s="158" t="s">
        <v>10</v>
      </c>
      <c r="D71" s="157" t="s">
        <v>16</v>
      </c>
      <c r="E71" s="157">
        <f>IF(ISNA(MATCH($B71,'Výsledková listina'!$D:$D,0)),"",INDEX('Výsledková listina'!$G:$H,MATCH($B71,'Výsledková listina'!$D:$D,0),1))</f>
      </c>
      <c r="F71" s="162">
        <f>IF(ISNA(MATCH($B71,'Výsledková listina'!$D:$D,0)),"",INDEX('Výsledková listina'!$G:$H,MATCH($B71,'Výsledková listina'!$D:$D,0),2))</f>
      </c>
      <c r="G71" s="157">
        <f>IF(ISNA(MATCH($B71,'Výsledková listina'!$M:$M,0)),"",INDEX('Výsledková listina'!$P:$Q,MATCH($B71,'Výsledková listina'!$M:$M,0),1))</f>
      </c>
      <c r="H71" s="157">
        <f>IF(ISNA(MATCH($B71,'Výsledková listina'!$M:$M,0)),"",INDEX('Výsledková listina'!$P:$Q,MATCH($B71,'Výsledková listina'!$M:$M,0),2))</f>
      </c>
      <c r="I71" s="157">
        <f t="shared" si="8"/>
        <v>0</v>
      </c>
      <c r="J71" s="34">
        <f t="shared" si="9"/>
      </c>
      <c r="K71" s="34">
        <f t="shared" si="10"/>
      </c>
      <c r="L71" s="161">
        <f t="shared" si="11"/>
      </c>
    </row>
    <row r="72" spans="1:12" ht="15">
      <c r="A72" s="157">
        <v>2264</v>
      </c>
      <c r="B72" s="157" t="s">
        <v>21</v>
      </c>
      <c r="C72" s="158" t="s">
        <v>10</v>
      </c>
      <c r="D72" s="157" t="s">
        <v>16</v>
      </c>
      <c r="E72" s="157">
        <f>IF(ISNA(MATCH($B72,'Výsledková listina'!$D:$D,0)),"",INDEX('Výsledková listina'!$G:$H,MATCH($B72,'Výsledková listina'!$D:$D,0),1))</f>
      </c>
      <c r="F72" s="162">
        <f>IF(ISNA(MATCH($B72,'Výsledková listina'!$D:$D,0)),"",INDEX('Výsledková listina'!$G:$H,MATCH($B72,'Výsledková listina'!$D:$D,0),2))</f>
      </c>
      <c r="G72" s="157">
        <f>IF(ISNA(MATCH($B72,'Výsledková listina'!$M:$M,0)),"",INDEX('Výsledková listina'!$P:$Q,MATCH($B72,'Výsledková listina'!$M:$M,0),1))</f>
      </c>
      <c r="H72" s="157">
        <f>IF(ISNA(MATCH($B72,'Výsledková listina'!$M:$M,0)),"",INDEX('Výsledková listina'!$P:$Q,MATCH($B72,'Výsledková listina'!$M:$M,0),2))</f>
      </c>
      <c r="I72" s="157">
        <f t="shared" si="8"/>
        <v>0</v>
      </c>
      <c r="J72" s="34">
        <f t="shared" si="9"/>
      </c>
      <c r="K72" s="34">
        <f t="shared" si="10"/>
      </c>
      <c r="L72" s="161">
        <f t="shared" si="11"/>
      </c>
    </row>
    <row r="73" spans="1:12" ht="15">
      <c r="A73" s="157">
        <v>2317</v>
      </c>
      <c r="B73" s="157" t="s">
        <v>25</v>
      </c>
      <c r="C73" s="158" t="s">
        <v>10</v>
      </c>
      <c r="D73" s="157" t="s">
        <v>22</v>
      </c>
      <c r="E73" s="157">
        <f>IF(ISNA(MATCH($B73,'Výsledková listina'!$D:$D,0)),"",INDEX('Výsledková listina'!$G:$H,MATCH($B73,'Výsledková listina'!$D:$D,0),1))</f>
      </c>
      <c r="F73" s="162">
        <f>IF(ISNA(MATCH($B73,'Výsledková listina'!$D:$D,0)),"",INDEX('Výsledková listina'!$G:$H,MATCH($B73,'Výsledková listina'!$D:$D,0),2))</f>
      </c>
      <c r="G73" s="157">
        <f>IF(ISNA(MATCH($B73,'Výsledková listina'!$M:$M,0)),"",INDEX('Výsledková listina'!$P:$Q,MATCH($B73,'Výsledková listina'!$M:$M,0),1))</f>
      </c>
      <c r="H73" s="157">
        <f>IF(ISNA(MATCH($B73,'Výsledková listina'!$M:$M,0)),"",INDEX('Výsledková listina'!$P:$Q,MATCH($B73,'Výsledková listina'!$M:$M,0),2))</f>
      </c>
      <c r="I73" s="157">
        <f t="shared" si="8"/>
        <v>0</v>
      </c>
      <c r="J73" s="34">
        <f t="shared" si="9"/>
      </c>
      <c r="K73" s="34">
        <f t="shared" si="10"/>
      </c>
      <c r="L73" s="161">
        <f t="shared" si="11"/>
      </c>
    </row>
    <row r="74" spans="1:12" ht="15">
      <c r="A74" s="157">
        <v>3262</v>
      </c>
      <c r="B74" s="157" t="s">
        <v>26</v>
      </c>
      <c r="C74" s="158" t="s">
        <v>10</v>
      </c>
      <c r="D74" s="157" t="s">
        <v>22</v>
      </c>
      <c r="E74" s="157">
        <f>IF(ISNA(MATCH($B74,'Výsledková listina'!$D:$D,0)),"",INDEX('Výsledková listina'!$G:$H,MATCH($B74,'Výsledková listina'!$D:$D,0),1))</f>
      </c>
      <c r="F74" s="162">
        <f>IF(ISNA(MATCH($B74,'Výsledková listina'!$D:$D,0)),"",INDEX('Výsledková listina'!$G:$H,MATCH($B74,'Výsledková listina'!$D:$D,0),2))</f>
      </c>
      <c r="G74" s="157">
        <f>IF(ISNA(MATCH($B74,'Výsledková listina'!$M:$M,0)),"",INDEX('Výsledková listina'!$P:$Q,MATCH($B74,'Výsledková listina'!$M:$M,0),1))</f>
      </c>
      <c r="H74" s="157">
        <f>IF(ISNA(MATCH($B74,'Výsledková listina'!$M:$M,0)),"",INDEX('Výsledková listina'!$P:$Q,MATCH($B74,'Výsledková listina'!$M:$M,0),2))</f>
      </c>
      <c r="I74" s="157">
        <f t="shared" si="8"/>
        <v>0</v>
      </c>
      <c r="J74" s="34">
        <f t="shared" si="9"/>
      </c>
      <c r="K74" s="34">
        <f t="shared" si="10"/>
      </c>
      <c r="L74" s="161">
        <f t="shared" si="11"/>
      </c>
    </row>
    <row r="75" spans="1:12" ht="15">
      <c r="A75" s="157">
        <v>2538</v>
      </c>
      <c r="B75" s="157" t="s">
        <v>32</v>
      </c>
      <c r="C75" s="158" t="s">
        <v>10</v>
      </c>
      <c r="D75" s="157" t="s">
        <v>28</v>
      </c>
      <c r="E75" s="157">
        <f>IF(ISNA(MATCH($B75,'Výsledková listina'!$D:$D,0)),"",INDEX('Výsledková listina'!$G:$H,MATCH($B75,'Výsledková listina'!$D:$D,0),1))</f>
      </c>
      <c r="F75" s="162">
        <f>IF(ISNA(MATCH($B75,'Výsledková listina'!$D:$D,0)),"",INDEX('Výsledková listina'!$G:$H,MATCH($B75,'Výsledková listina'!$D:$D,0),2))</f>
      </c>
      <c r="G75" s="157">
        <f>IF(ISNA(MATCH($B75,'Výsledková listina'!$M:$M,0)),"",INDEX('Výsledková listina'!$P:$Q,MATCH($B75,'Výsledková listina'!$M:$M,0),1))</f>
      </c>
      <c r="H75" s="157">
        <f>IF(ISNA(MATCH($B75,'Výsledková listina'!$M:$M,0)),"",INDEX('Výsledková listina'!$P:$Q,MATCH($B75,'Výsledková listina'!$M:$M,0),2))</f>
      </c>
      <c r="I75" s="157">
        <f t="shared" si="8"/>
        <v>0</v>
      </c>
      <c r="J75" s="34">
        <f t="shared" si="9"/>
      </c>
      <c r="K75" s="34">
        <f t="shared" si="10"/>
      </c>
      <c r="L75" s="161">
        <f t="shared" si="11"/>
      </c>
    </row>
    <row r="76" spans="1:12" ht="15">
      <c r="A76" s="157">
        <v>617</v>
      </c>
      <c r="B76" s="157" t="s">
        <v>37</v>
      </c>
      <c r="C76" s="158" t="s">
        <v>10</v>
      </c>
      <c r="D76" s="157" t="s">
        <v>227</v>
      </c>
      <c r="E76" s="157">
        <f>IF(ISNA(MATCH($B76,'Výsledková listina'!$D:$D,0)),"",INDEX('Výsledková listina'!$G:$H,MATCH($B76,'Výsledková listina'!$D:$D,0),1))</f>
      </c>
      <c r="F76" s="162">
        <f>IF(ISNA(MATCH($B76,'Výsledková listina'!$D:$D,0)),"",INDEX('Výsledková listina'!$G:$H,MATCH($B76,'Výsledková listina'!$D:$D,0),2))</f>
      </c>
      <c r="G76" s="157">
        <f>IF(ISNA(MATCH($B76,'Výsledková listina'!$M:$M,0)),"",INDEX('Výsledková listina'!$P:$Q,MATCH($B76,'Výsledková listina'!$M:$M,0),1))</f>
      </c>
      <c r="H76" s="157">
        <f>IF(ISNA(MATCH($B76,'Výsledková listina'!$M:$M,0)),"",INDEX('Výsledková listina'!$P:$Q,MATCH($B76,'Výsledková listina'!$M:$M,0),2))</f>
      </c>
      <c r="I76" s="157">
        <f t="shared" si="8"/>
        <v>0</v>
      </c>
      <c r="J76" s="34">
        <f t="shared" si="9"/>
      </c>
      <c r="K76" s="34">
        <f t="shared" si="10"/>
      </c>
      <c r="L76" s="161">
        <f t="shared" si="11"/>
      </c>
    </row>
    <row r="77" spans="1:12" ht="15">
      <c r="A77" s="157">
        <v>2667</v>
      </c>
      <c r="B77" s="157" t="s">
        <v>38</v>
      </c>
      <c r="C77" s="158" t="s">
        <v>10</v>
      </c>
      <c r="D77" s="157" t="s">
        <v>227</v>
      </c>
      <c r="E77" s="157">
        <f>IF(ISNA(MATCH($B77,'Výsledková listina'!$D:$D,0)),"",INDEX('Výsledková listina'!$G:$H,MATCH($B77,'Výsledková listina'!$D:$D,0),1))</f>
      </c>
      <c r="F77" s="162">
        <f>IF(ISNA(MATCH($B77,'Výsledková listina'!$D:$D,0)),"",INDEX('Výsledková listina'!$G:$H,MATCH($B77,'Výsledková listina'!$D:$D,0),2))</f>
      </c>
      <c r="G77" s="157">
        <f>IF(ISNA(MATCH($B77,'Výsledková listina'!$M:$M,0)),"",INDEX('Výsledková listina'!$P:$Q,MATCH($B77,'Výsledková listina'!$M:$M,0),1))</f>
      </c>
      <c r="H77" s="157">
        <f>IF(ISNA(MATCH($B77,'Výsledková listina'!$M:$M,0)),"",INDEX('Výsledková listina'!$P:$Q,MATCH($B77,'Výsledková listina'!$M:$M,0),2))</f>
      </c>
      <c r="I77" s="157">
        <f t="shared" si="8"/>
        <v>0</v>
      </c>
      <c r="J77" s="34">
        <f t="shared" si="9"/>
      </c>
      <c r="K77" s="34">
        <f t="shared" si="10"/>
      </c>
      <c r="L77" s="161">
        <f t="shared" si="11"/>
      </c>
    </row>
    <row r="78" spans="1:12" ht="15">
      <c r="A78" s="157">
        <v>1324</v>
      </c>
      <c r="B78" s="157" t="s">
        <v>39</v>
      </c>
      <c r="C78" s="158" t="s">
        <v>10</v>
      </c>
      <c r="D78" s="157" t="s">
        <v>227</v>
      </c>
      <c r="E78" s="157">
        <f>IF(ISNA(MATCH($B78,'Výsledková listina'!$D:$D,0)),"",INDEX('Výsledková listina'!$G:$H,MATCH($B78,'Výsledková listina'!$D:$D,0),1))</f>
      </c>
      <c r="F78" s="162">
        <f>IF(ISNA(MATCH($B78,'Výsledková listina'!$D:$D,0)),"",INDEX('Výsledková listina'!$G:$H,MATCH($B78,'Výsledková listina'!$D:$D,0),2))</f>
      </c>
      <c r="G78" s="157">
        <f>IF(ISNA(MATCH($B78,'Výsledková listina'!$M:$M,0)),"",INDEX('Výsledková listina'!$P:$Q,MATCH($B78,'Výsledková listina'!$M:$M,0),1))</f>
      </c>
      <c r="H78" s="157">
        <f>IF(ISNA(MATCH($B78,'Výsledková listina'!$M:$M,0)),"",INDEX('Výsledková listina'!$P:$Q,MATCH($B78,'Výsledková listina'!$M:$M,0),2))</f>
      </c>
      <c r="I78" s="157">
        <f t="shared" si="8"/>
        <v>0</v>
      </c>
      <c r="J78" s="34">
        <f t="shared" si="9"/>
      </c>
      <c r="K78" s="34">
        <f t="shared" si="10"/>
      </c>
      <c r="L78" s="161">
        <f t="shared" si="11"/>
      </c>
    </row>
    <row r="79" spans="1:12" ht="15">
      <c r="A79" s="157">
        <v>2527</v>
      </c>
      <c r="B79" s="157" t="s">
        <v>44</v>
      </c>
      <c r="C79" s="158" t="s">
        <v>10</v>
      </c>
      <c r="D79" s="157" t="s">
        <v>40</v>
      </c>
      <c r="E79" s="157">
        <f>IF(ISNA(MATCH($B79,'Výsledková listina'!$D:$D,0)),"",INDEX('Výsledková listina'!$G:$H,MATCH($B79,'Výsledková listina'!$D:$D,0),1))</f>
      </c>
      <c r="F79" s="162">
        <f>IF(ISNA(MATCH($B79,'Výsledková listina'!$D:$D,0)),"",INDEX('Výsledková listina'!$G:$H,MATCH($B79,'Výsledková listina'!$D:$D,0),2))</f>
      </c>
      <c r="G79" s="157">
        <f>IF(ISNA(MATCH($B79,'Výsledková listina'!$M:$M,0)),"",INDEX('Výsledková listina'!$P:$Q,MATCH($B79,'Výsledková listina'!$M:$M,0),1))</f>
      </c>
      <c r="H79" s="157">
        <f>IF(ISNA(MATCH($B79,'Výsledková listina'!$M:$M,0)),"",INDEX('Výsledková listina'!$P:$Q,MATCH($B79,'Výsledková listina'!$M:$M,0),2))</f>
      </c>
      <c r="I79" s="157">
        <f t="shared" si="8"/>
        <v>0</v>
      </c>
      <c r="J79" s="34">
        <f t="shared" si="9"/>
      </c>
      <c r="K79" s="34">
        <f t="shared" si="10"/>
      </c>
      <c r="L79" s="161">
        <f t="shared" si="11"/>
      </c>
    </row>
    <row r="80" spans="1:12" ht="15">
      <c r="A80" s="157">
        <v>2934</v>
      </c>
      <c r="B80" s="157" t="s">
        <v>45</v>
      </c>
      <c r="C80" s="158" t="s">
        <v>10</v>
      </c>
      <c r="D80" s="157" t="s">
        <v>40</v>
      </c>
      <c r="E80" s="157">
        <f>IF(ISNA(MATCH($B80,'Výsledková listina'!$D:$D,0)),"",INDEX('Výsledková listina'!$G:$H,MATCH($B80,'Výsledková listina'!$D:$D,0),1))</f>
      </c>
      <c r="F80" s="162">
        <f>IF(ISNA(MATCH($B80,'Výsledková listina'!$D:$D,0)),"",INDEX('Výsledková listina'!$G:$H,MATCH($B80,'Výsledková listina'!$D:$D,0),2))</f>
      </c>
      <c r="G80" s="157">
        <f>IF(ISNA(MATCH($B80,'Výsledková listina'!$M:$M,0)),"",INDEX('Výsledková listina'!$P:$Q,MATCH($B80,'Výsledková listina'!$M:$M,0),1))</f>
      </c>
      <c r="H80" s="157">
        <f>IF(ISNA(MATCH($B80,'Výsledková listina'!$M:$M,0)),"",INDEX('Výsledková listina'!$P:$Q,MATCH($B80,'Výsledková listina'!$M:$M,0),2))</f>
      </c>
      <c r="I80" s="157">
        <f t="shared" si="8"/>
        <v>0</v>
      </c>
      <c r="J80" s="34">
        <f t="shared" si="9"/>
      </c>
      <c r="K80" s="34">
        <f t="shared" si="10"/>
      </c>
      <c r="L80" s="161">
        <f t="shared" si="11"/>
      </c>
    </row>
    <row r="81" spans="1:12" ht="15">
      <c r="A81" s="157">
        <v>3410</v>
      </c>
      <c r="B81" s="157" t="s">
        <v>46</v>
      </c>
      <c r="C81" s="158" t="s">
        <v>10</v>
      </c>
      <c r="D81" s="157" t="s">
        <v>40</v>
      </c>
      <c r="E81" s="157">
        <f>IF(ISNA(MATCH($B81,'Výsledková listina'!$D:$D,0)),"",INDEX('Výsledková listina'!$G:$H,MATCH($B81,'Výsledková listina'!$D:$D,0),1))</f>
      </c>
      <c r="F81" s="162">
        <f>IF(ISNA(MATCH($B81,'Výsledková listina'!$D:$D,0)),"",INDEX('Výsledková listina'!$G:$H,MATCH($B81,'Výsledková listina'!$D:$D,0),2))</f>
      </c>
      <c r="G81" s="157">
        <f>IF(ISNA(MATCH($B81,'Výsledková listina'!$M:$M,0)),"",INDEX('Výsledková listina'!$P:$Q,MATCH($B81,'Výsledková listina'!$M:$M,0),1))</f>
      </c>
      <c r="H81" s="157">
        <f>IF(ISNA(MATCH($B81,'Výsledková listina'!$M:$M,0)),"",INDEX('Výsledková listina'!$P:$Q,MATCH($B81,'Výsledková listina'!$M:$M,0),2))</f>
      </c>
      <c r="I81" s="157">
        <f t="shared" si="8"/>
        <v>0</v>
      </c>
      <c r="J81" s="34">
        <f t="shared" si="9"/>
      </c>
      <c r="K81" s="34">
        <f t="shared" si="10"/>
      </c>
      <c r="L81" s="161">
        <f t="shared" si="11"/>
      </c>
    </row>
    <row r="82" spans="1:12" ht="15">
      <c r="A82" s="157">
        <v>3032</v>
      </c>
      <c r="B82" s="157" t="s">
        <v>51</v>
      </c>
      <c r="C82" s="158" t="s">
        <v>10</v>
      </c>
      <c r="D82" s="157" t="s">
        <v>226</v>
      </c>
      <c r="E82" s="157">
        <f>IF(ISNA(MATCH($B82,'Výsledková listina'!$D:$D,0)),"",INDEX('Výsledková listina'!$G:$H,MATCH($B82,'Výsledková listina'!$D:$D,0),1))</f>
      </c>
      <c r="F82" s="162">
        <f>IF(ISNA(MATCH($B82,'Výsledková listina'!$D:$D,0)),"",INDEX('Výsledková listina'!$G:$H,MATCH($B82,'Výsledková listina'!$D:$D,0),2))</f>
      </c>
      <c r="G82" s="157">
        <f>IF(ISNA(MATCH($B82,'Výsledková listina'!$M:$M,0)),"",INDEX('Výsledková listina'!$P:$Q,MATCH($B82,'Výsledková listina'!$M:$M,0),1))</f>
      </c>
      <c r="H82" s="157">
        <f>IF(ISNA(MATCH($B82,'Výsledková listina'!$M:$M,0)),"",INDEX('Výsledková listina'!$P:$Q,MATCH($B82,'Výsledková listina'!$M:$M,0),2))</f>
      </c>
      <c r="I82" s="157">
        <f t="shared" si="8"/>
        <v>0</v>
      </c>
      <c r="J82" s="34">
        <f t="shared" si="9"/>
      </c>
      <c r="K82" s="34">
        <f t="shared" si="10"/>
      </c>
      <c r="L82" s="161">
        <f t="shared" si="11"/>
      </c>
    </row>
    <row r="83" spans="1:12" ht="15">
      <c r="A83" s="157">
        <v>3320</v>
      </c>
      <c r="B83" s="157" t="s">
        <v>52</v>
      </c>
      <c r="C83" s="158" t="s">
        <v>10</v>
      </c>
      <c r="D83" s="157" t="s">
        <v>226</v>
      </c>
      <c r="E83" s="157">
        <f>IF(ISNA(MATCH($B83,'Výsledková listina'!$D:$D,0)),"",INDEX('Výsledková listina'!$G:$H,MATCH($B83,'Výsledková listina'!$D:$D,0),1))</f>
      </c>
      <c r="F83" s="162">
        <f>IF(ISNA(MATCH($B83,'Výsledková listina'!$D:$D,0)),"",INDEX('Výsledková listina'!$G:$H,MATCH($B83,'Výsledková listina'!$D:$D,0),2))</f>
      </c>
      <c r="G83" s="157">
        <f>IF(ISNA(MATCH($B83,'Výsledková listina'!$M:$M,0)),"",INDEX('Výsledková listina'!$P:$Q,MATCH($B83,'Výsledková listina'!$M:$M,0),1))</f>
      </c>
      <c r="H83" s="157">
        <f>IF(ISNA(MATCH($B83,'Výsledková listina'!$M:$M,0)),"",INDEX('Výsledková listina'!$P:$Q,MATCH($B83,'Výsledková listina'!$M:$M,0),2))</f>
      </c>
      <c r="I83" s="157">
        <f t="shared" si="8"/>
        <v>0</v>
      </c>
      <c r="J83" s="34">
        <f t="shared" si="9"/>
      </c>
      <c r="K83" s="34">
        <f t="shared" si="10"/>
      </c>
      <c r="L83" s="161">
        <f t="shared" si="11"/>
      </c>
    </row>
    <row r="84" spans="1:12" ht="15">
      <c r="A84" s="157">
        <v>1140</v>
      </c>
      <c r="B84" s="157" t="s">
        <v>53</v>
      </c>
      <c r="C84" s="158" t="s">
        <v>10</v>
      </c>
      <c r="D84" s="157" t="s">
        <v>226</v>
      </c>
      <c r="E84" s="157">
        <f>IF(ISNA(MATCH($B84,'Výsledková listina'!$D:$D,0)),"",INDEX('Výsledková listina'!$G:$H,MATCH($B84,'Výsledková listina'!$D:$D,0),1))</f>
      </c>
      <c r="F84" s="162">
        <f>IF(ISNA(MATCH($B84,'Výsledková listina'!$D:$D,0)),"",INDEX('Výsledková listina'!$G:$H,MATCH($B84,'Výsledková listina'!$D:$D,0),2))</f>
      </c>
      <c r="G84" s="157">
        <f>IF(ISNA(MATCH($B84,'Výsledková listina'!$M:$M,0)),"",INDEX('Výsledková listina'!$P:$Q,MATCH($B84,'Výsledková listina'!$M:$M,0),1))</f>
      </c>
      <c r="H84" s="157">
        <f>IF(ISNA(MATCH($B84,'Výsledková listina'!$M:$M,0)),"",INDEX('Výsledková listina'!$P:$Q,MATCH($B84,'Výsledková listina'!$M:$M,0),2))</f>
      </c>
      <c r="I84" s="157">
        <f t="shared" si="8"/>
        <v>0</v>
      </c>
      <c r="J84" s="34">
        <f t="shared" si="9"/>
      </c>
      <c r="K84" s="34">
        <f t="shared" si="10"/>
      </c>
      <c r="L84" s="161">
        <f t="shared" si="11"/>
      </c>
    </row>
    <row r="85" spans="1:12" ht="15">
      <c r="A85" s="157">
        <v>3598</v>
      </c>
      <c r="B85" s="157" t="s">
        <v>58</v>
      </c>
      <c r="C85" s="158" t="s">
        <v>10</v>
      </c>
      <c r="D85" s="157" t="s">
        <v>54</v>
      </c>
      <c r="E85" s="157">
        <f>IF(ISNA(MATCH($B85,'Výsledková listina'!$D:$D,0)),"",INDEX('Výsledková listina'!$G:$H,MATCH($B85,'Výsledková listina'!$D:$D,0),1))</f>
      </c>
      <c r="F85" s="162">
        <f>IF(ISNA(MATCH($B85,'Výsledková listina'!$D:$D,0)),"",INDEX('Výsledková listina'!$G:$H,MATCH($B85,'Výsledková listina'!$D:$D,0),2))</f>
      </c>
      <c r="G85" s="157">
        <f>IF(ISNA(MATCH($B85,'Výsledková listina'!$M:$M,0)),"",INDEX('Výsledková listina'!$P:$Q,MATCH($B85,'Výsledková listina'!$M:$M,0),1))</f>
      </c>
      <c r="H85" s="157">
        <f>IF(ISNA(MATCH($B85,'Výsledková listina'!$M:$M,0)),"",INDEX('Výsledková listina'!$P:$Q,MATCH($B85,'Výsledková listina'!$M:$M,0),2))</f>
      </c>
      <c r="I85" s="157">
        <f t="shared" si="8"/>
        <v>0</v>
      </c>
      <c r="J85" s="34">
        <f t="shared" si="9"/>
      </c>
      <c r="K85" s="34">
        <f t="shared" si="10"/>
      </c>
      <c r="L85" s="161">
        <f t="shared" si="11"/>
      </c>
    </row>
    <row r="86" spans="1:12" ht="15">
      <c r="A86" s="157">
        <v>2280</v>
      </c>
      <c r="B86" s="157" t="s">
        <v>61</v>
      </c>
      <c r="C86" s="158" t="s">
        <v>10</v>
      </c>
      <c r="D86" s="157" t="s">
        <v>59</v>
      </c>
      <c r="E86" s="157">
        <f>IF(ISNA(MATCH($B86,'Výsledková listina'!$D:$D,0)),"",INDEX('Výsledková listina'!$G:$H,MATCH($B86,'Výsledková listina'!$D:$D,0),1))</f>
      </c>
      <c r="F86" s="162">
        <f>IF(ISNA(MATCH($B86,'Výsledková listina'!$D:$D,0)),"",INDEX('Výsledková listina'!$G:$H,MATCH($B86,'Výsledková listina'!$D:$D,0),2))</f>
      </c>
      <c r="G86" s="157">
        <f>IF(ISNA(MATCH($B86,'Výsledková listina'!$M:$M,0)),"",INDEX('Výsledková listina'!$P:$Q,MATCH($B86,'Výsledková listina'!$M:$M,0),1))</f>
      </c>
      <c r="H86" s="157">
        <f>IF(ISNA(MATCH($B86,'Výsledková listina'!$M:$M,0)),"",INDEX('Výsledková listina'!$P:$Q,MATCH($B86,'Výsledková listina'!$M:$M,0),2))</f>
      </c>
      <c r="I86" s="157">
        <f t="shared" si="8"/>
        <v>0</v>
      </c>
      <c r="J86" s="34">
        <f t="shared" si="9"/>
      </c>
      <c r="K86" s="34">
        <f t="shared" si="10"/>
      </c>
      <c r="L86" s="161">
        <f t="shared" si="11"/>
      </c>
    </row>
    <row r="87" spans="1:12" ht="15">
      <c r="A87" s="157">
        <v>90</v>
      </c>
      <c r="B87" s="157" t="s">
        <v>63</v>
      </c>
      <c r="C87" s="158" t="s">
        <v>10</v>
      </c>
      <c r="D87" s="157" t="s">
        <v>59</v>
      </c>
      <c r="E87" s="157">
        <f>IF(ISNA(MATCH($B87,'Výsledková listina'!$D:$D,0)),"",INDEX('Výsledková listina'!$G:$H,MATCH($B87,'Výsledková listina'!$D:$D,0),1))</f>
      </c>
      <c r="F87" s="162">
        <f>IF(ISNA(MATCH($B87,'Výsledková listina'!$D:$D,0)),"",INDEX('Výsledková listina'!$G:$H,MATCH($B87,'Výsledková listina'!$D:$D,0),2))</f>
      </c>
      <c r="G87" s="157">
        <f>IF(ISNA(MATCH($B87,'Výsledková listina'!$M:$M,0)),"",INDEX('Výsledková listina'!$P:$Q,MATCH($B87,'Výsledková listina'!$M:$M,0),1))</f>
      </c>
      <c r="H87" s="157">
        <f>IF(ISNA(MATCH($B87,'Výsledková listina'!$M:$M,0)),"",INDEX('Výsledková listina'!$P:$Q,MATCH($B87,'Výsledková listina'!$M:$M,0),2))</f>
      </c>
      <c r="I87" s="157">
        <f t="shared" si="8"/>
        <v>0</v>
      </c>
      <c r="J87" s="34">
        <f t="shared" si="9"/>
      </c>
      <c r="K87" s="34">
        <f t="shared" si="10"/>
      </c>
      <c r="L87" s="161">
        <f t="shared" si="11"/>
      </c>
    </row>
    <row r="88" spans="1:12" ht="15">
      <c r="A88" s="157">
        <v>3057</v>
      </c>
      <c r="B88" s="157" t="s">
        <v>64</v>
      </c>
      <c r="C88" s="158" t="s">
        <v>10</v>
      </c>
      <c r="D88" s="157" t="s">
        <v>59</v>
      </c>
      <c r="E88" s="157">
        <f>IF(ISNA(MATCH($B88,'Výsledková listina'!$D:$D,0)),"",INDEX('Výsledková listina'!$G:$H,MATCH($B88,'Výsledková listina'!$D:$D,0),1))</f>
      </c>
      <c r="F88" s="162">
        <f>IF(ISNA(MATCH($B88,'Výsledková listina'!$D:$D,0)),"",INDEX('Výsledková listina'!$G:$H,MATCH($B88,'Výsledková listina'!$D:$D,0),2))</f>
      </c>
      <c r="G88" s="157">
        <f>IF(ISNA(MATCH($B88,'Výsledková listina'!$M:$M,0)),"",INDEX('Výsledková listina'!$P:$Q,MATCH($B88,'Výsledková listina'!$M:$M,0),1))</f>
      </c>
      <c r="H88" s="157">
        <f>IF(ISNA(MATCH($B88,'Výsledková listina'!$M:$M,0)),"",INDEX('Výsledková listina'!$P:$Q,MATCH($B88,'Výsledková listina'!$M:$M,0),2))</f>
      </c>
      <c r="I88" s="157">
        <f t="shared" si="8"/>
        <v>0</v>
      </c>
      <c r="J88" s="34">
        <f t="shared" si="9"/>
      </c>
      <c r="K88" s="34">
        <f t="shared" si="10"/>
      </c>
      <c r="L88" s="161">
        <f t="shared" si="11"/>
      </c>
    </row>
    <row r="89" spans="1:12" ht="15">
      <c r="A89" s="157">
        <v>2262</v>
      </c>
      <c r="B89" s="157" t="s">
        <v>70</v>
      </c>
      <c r="C89" s="158" t="s">
        <v>10</v>
      </c>
      <c r="D89" s="157" t="s">
        <v>66</v>
      </c>
      <c r="E89" s="157">
        <f>IF(ISNA(MATCH($B89,'Výsledková listina'!$D:$D,0)),"",INDEX('Výsledková listina'!$G:$H,MATCH($B89,'Výsledková listina'!$D:$D,0),1))</f>
      </c>
      <c r="F89" s="162">
        <f>IF(ISNA(MATCH($B89,'Výsledková listina'!$D:$D,0)),"",INDEX('Výsledková listina'!$G:$H,MATCH($B89,'Výsledková listina'!$D:$D,0),2))</f>
      </c>
      <c r="G89" s="157">
        <f>IF(ISNA(MATCH($B89,'Výsledková listina'!$M:$M,0)),"",INDEX('Výsledková listina'!$P:$Q,MATCH($B89,'Výsledková listina'!$M:$M,0),1))</f>
      </c>
      <c r="H89" s="157">
        <f>IF(ISNA(MATCH($B89,'Výsledková listina'!$M:$M,0)),"",INDEX('Výsledková listina'!$P:$Q,MATCH($B89,'Výsledková listina'!$M:$M,0),2))</f>
      </c>
      <c r="I89" s="157">
        <f t="shared" si="8"/>
        <v>0</v>
      </c>
      <c r="J89" s="34">
        <f t="shared" si="9"/>
      </c>
      <c r="K89" s="34">
        <f t="shared" si="10"/>
      </c>
      <c r="L89" s="161">
        <f t="shared" si="11"/>
      </c>
    </row>
    <row r="90" spans="1:12" ht="15">
      <c r="A90" s="157" t="s">
        <v>71</v>
      </c>
      <c r="B90" s="157" t="s">
        <v>72</v>
      </c>
      <c r="C90" s="158" t="s">
        <v>10</v>
      </c>
      <c r="D90" s="157" t="s">
        <v>66</v>
      </c>
      <c r="E90" s="157">
        <f>IF(ISNA(MATCH($B90,'Výsledková listina'!$D:$D,0)),"",INDEX('Výsledková listina'!$G:$H,MATCH($B90,'Výsledková listina'!$D:$D,0),1))</f>
      </c>
      <c r="F90" s="162">
        <f>IF(ISNA(MATCH($B90,'Výsledková listina'!$D:$D,0)),"",INDEX('Výsledková listina'!$G:$H,MATCH($B90,'Výsledková listina'!$D:$D,0),2))</f>
      </c>
      <c r="G90" s="157">
        <f>IF(ISNA(MATCH($B90,'Výsledková listina'!$M:$M,0)),"",INDEX('Výsledková listina'!$P:$Q,MATCH($B90,'Výsledková listina'!$M:$M,0),1))</f>
      </c>
      <c r="H90" s="157">
        <f>IF(ISNA(MATCH($B90,'Výsledková listina'!$M:$M,0)),"",INDEX('Výsledková listina'!$P:$Q,MATCH($B90,'Výsledková listina'!$M:$M,0),2))</f>
      </c>
      <c r="I90" s="157">
        <f t="shared" si="8"/>
        <v>0</v>
      </c>
      <c r="J90" s="34">
        <f t="shared" si="9"/>
      </c>
      <c r="K90" s="34">
        <f t="shared" si="10"/>
      </c>
      <c r="L90" s="161">
        <f t="shared" si="11"/>
      </c>
    </row>
    <row r="91" spans="1:12" ht="15">
      <c r="A91" s="157">
        <v>2258</v>
      </c>
      <c r="B91" s="157" t="s">
        <v>73</v>
      </c>
      <c r="C91" s="158" t="s">
        <v>10</v>
      </c>
      <c r="D91" s="157" t="s">
        <v>66</v>
      </c>
      <c r="E91" s="157">
        <f>IF(ISNA(MATCH($B91,'Výsledková listina'!$D:$D,0)),"",INDEX('Výsledková listina'!$G:$H,MATCH($B91,'Výsledková listina'!$D:$D,0),1))</f>
      </c>
      <c r="F91" s="162">
        <f>IF(ISNA(MATCH($B91,'Výsledková listina'!$D:$D,0)),"",INDEX('Výsledková listina'!$G:$H,MATCH($B91,'Výsledková listina'!$D:$D,0),2))</f>
      </c>
      <c r="G91" s="157">
        <f>IF(ISNA(MATCH($B91,'Výsledková listina'!$M:$M,0)),"",INDEX('Výsledková listina'!$P:$Q,MATCH($B91,'Výsledková listina'!$M:$M,0),1))</f>
      </c>
      <c r="H91" s="157">
        <f>IF(ISNA(MATCH($B91,'Výsledková listina'!$M:$M,0)),"",INDEX('Výsledková listina'!$P:$Q,MATCH($B91,'Výsledková listina'!$M:$M,0),2))</f>
      </c>
      <c r="I91" s="157">
        <f t="shared" si="8"/>
        <v>0</v>
      </c>
      <c r="J91" s="34">
        <f t="shared" si="9"/>
      </c>
      <c r="K91" s="34">
        <f t="shared" si="10"/>
      </c>
      <c r="L91" s="161">
        <f t="shared" si="11"/>
      </c>
    </row>
    <row r="92" spans="1:12" ht="15">
      <c r="A92" s="157">
        <v>2588</v>
      </c>
      <c r="B92" s="157" t="s">
        <v>78</v>
      </c>
      <c r="C92" s="158" t="s">
        <v>10</v>
      </c>
      <c r="D92" s="157" t="s">
        <v>74</v>
      </c>
      <c r="E92" s="157">
        <f>IF(ISNA(MATCH($B92,'Výsledková listina'!$D:$D,0)),"",INDEX('Výsledková listina'!$G:$H,MATCH($B92,'Výsledková listina'!$D:$D,0),1))</f>
      </c>
      <c r="F92" s="162">
        <f>IF(ISNA(MATCH($B92,'Výsledková listina'!$D:$D,0)),"",INDEX('Výsledková listina'!$G:$H,MATCH($B92,'Výsledková listina'!$D:$D,0),2))</f>
      </c>
      <c r="G92" s="157">
        <f>IF(ISNA(MATCH($B92,'Výsledková listina'!$M:$M,0)),"",INDEX('Výsledková listina'!$P:$Q,MATCH($B92,'Výsledková listina'!$M:$M,0),1))</f>
      </c>
      <c r="H92" s="157">
        <f>IF(ISNA(MATCH($B92,'Výsledková listina'!$M:$M,0)),"",INDEX('Výsledková listina'!$P:$Q,MATCH($B92,'Výsledková listina'!$M:$M,0),2))</f>
      </c>
      <c r="I92" s="157">
        <f t="shared" si="8"/>
        <v>0</v>
      </c>
      <c r="J92" s="34">
        <f t="shared" si="9"/>
      </c>
      <c r="K92" s="34">
        <f t="shared" si="10"/>
      </c>
      <c r="L92" s="161">
        <f t="shared" si="11"/>
      </c>
    </row>
    <row r="93" spans="1:12" ht="15">
      <c r="A93" s="157">
        <v>95</v>
      </c>
      <c r="B93" s="157" t="s">
        <v>79</v>
      </c>
      <c r="C93" s="158" t="s">
        <v>10</v>
      </c>
      <c r="D93" s="157" t="s">
        <v>74</v>
      </c>
      <c r="E93" s="157">
        <f>IF(ISNA(MATCH($B93,'Výsledková listina'!$D:$D,0)),"",INDEX('Výsledková listina'!$G:$H,MATCH($B93,'Výsledková listina'!$D:$D,0),1))</f>
      </c>
      <c r="F93" s="162">
        <f>IF(ISNA(MATCH($B93,'Výsledková listina'!$D:$D,0)),"",INDEX('Výsledková listina'!$G:$H,MATCH($B93,'Výsledková listina'!$D:$D,0),2))</f>
      </c>
      <c r="G93" s="157">
        <f>IF(ISNA(MATCH($B93,'Výsledková listina'!$M:$M,0)),"",INDEX('Výsledková listina'!$P:$Q,MATCH($B93,'Výsledková listina'!$M:$M,0),1))</f>
      </c>
      <c r="H93" s="157">
        <f>IF(ISNA(MATCH($B93,'Výsledková listina'!$M:$M,0)),"",INDEX('Výsledková listina'!$P:$Q,MATCH($B93,'Výsledková listina'!$M:$M,0),2))</f>
      </c>
      <c r="I93" s="157">
        <f t="shared" si="8"/>
        <v>0</v>
      </c>
      <c r="J93" s="34">
        <f t="shared" si="9"/>
      </c>
      <c r="K93" s="34">
        <f t="shared" si="10"/>
      </c>
      <c r="L93" s="161">
        <f t="shared" si="11"/>
      </c>
    </row>
    <row r="94" spans="1:12" ht="15">
      <c r="A94" s="157">
        <v>3409</v>
      </c>
      <c r="B94" s="157" t="s">
        <v>80</v>
      </c>
      <c r="C94" s="158" t="s">
        <v>10</v>
      </c>
      <c r="D94" s="157" t="s">
        <v>74</v>
      </c>
      <c r="E94" s="157">
        <f>IF(ISNA(MATCH($B94,'Výsledková listina'!$D:$D,0)),"",INDEX('Výsledková listina'!$G:$H,MATCH($B94,'Výsledková listina'!$D:$D,0),1))</f>
      </c>
      <c r="F94" s="162">
        <f>IF(ISNA(MATCH($B94,'Výsledková listina'!$D:$D,0)),"",INDEX('Výsledková listina'!$G:$H,MATCH($B94,'Výsledková listina'!$D:$D,0),2))</f>
      </c>
      <c r="G94" s="157">
        <f>IF(ISNA(MATCH($B94,'Výsledková listina'!$M:$M,0)),"",INDEX('Výsledková listina'!$P:$Q,MATCH($B94,'Výsledková listina'!$M:$M,0),1))</f>
      </c>
      <c r="H94" s="157">
        <f>IF(ISNA(MATCH($B94,'Výsledková listina'!$M:$M,0)),"",INDEX('Výsledková listina'!$P:$Q,MATCH($B94,'Výsledková listina'!$M:$M,0),2))</f>
      </c>
      <c r="I94" s="157">
        <f t="shared" si="8"/>
        <v>0</v>
      </c>
      <c r="J94" s="34">
        <f t="shared" si="9"/>
      </c>
      <c r="K94" s="34">
        <f t="shared" si="10"/>
      </c>
      <c r="L94" s="161">
        <f t="shared" si="11"/>
      </c>
    </row>
    <row r="95" spans="1:12" ht="15">
      <c r="A95" s="157">
        <v>1129</v>
      </c>
      <c r="B95" s="157" t="s">
        <v>228</v>
      </c>
      <c r="C95" s="158" t="s">
        <v>10</v>
      </c>
      <c r="D95" s="157" t="s">
        <v>81</v>
      </c>
      <c r="E95" s="157">
        <f>IF(ISNA(MATCH($B95,'Výsledková listina'!$D:$D,0)),"",INDEX('Výsledková listina'!$G:$H,MATCH($B95,'Výsledková listina'!$D:$D,0),1))</f>
      </c>
      <c r="F95" s="162">
        <f>IF(ISNA(MATCH($B95,'Výsledková listina'!$D:$D,0)),"",INDEX('Výsledková listina'!$G:$H,MATCH($B95,'Výsledková listina'!$D:$D,0),2))</f>
      </c>
      <c r="G95" s="157">
        <f>IF(ISNA(MATCH($B95,'Výsledková listina'!$M:$M,0)),"",INDEX('Výsledková listina'!$P:$Q,MATCH($B95,'Výsledková listina'!$M:$M,0),1))</f>
      </c>
      <c r="H95" s="157">
        <f>IF(ISNA(MATCH($B95,'Výsledková listina'!$M:$M,0)),"",INDEX('Výsledková listina'!$P:$Q,MATCH($B95,'Výsledková listina'!$M:$M,0),2))</f>
      </c>
      <c r="I95" s="157">
        <f t="shared" si="8"/>
        <v>0</v>
      </c>
      <c r="J95" s="34">
        <f t="shared" si="9"/>
      </c>
      <c r="K95" s="34">
        <f t="shared" si="10"/>
      </c>
      <c r="L95" s="161">
        <f t="shared" si="11"/>
      </c>
    </row>
    <row r="96" spans="1:12" ht="15">
      <c r="A96" s="157">
        <v>1080</v>
      </c>
      <c r="B96" s="157" t="s">
        <v>85</v>
      </c>
      <c r="C96" s="158" t="s">
        <v>10</v>
      </c>
      <c r="D96" s="157" t="s">
        <v>81</v>
      </c>
      <c r="E96" s="157">
        <f>IF(ISNA(MATCH($B96,'Výsledková listina'!$D:$D,0)),"",INDEX('Výsledková listina'!$G:$H,MATCH($B96,'Výsledková listina'!$D:$D,0),1))</f>
      </c>
      <c r="F96" s="162">
        <f>IF(ISNA(MATCH($B96,'Výsledková listina'!$D:$D,0)),"",INDEX('Výsledková listina'!$G:$H,MATCH($B96,'Výsledková listina'!$D:$D,0),2))</f>
      </c>
      <c r="G96" s="157">
        <f>IF(ISNA(MATCH($B96,'Výsledková listina'!$M:$M,0)),"",INDEX('Výsledková listina'!$P:$Q,MATCH($B96,'Výsledková listina'!$M:$M,0),1))</f>
      </c>
      <c r="H96" s="157">
        <f>IF(ISNA(MATCH($B96,'Výsledková listina'!$M:$M,0)),"",INDEX('Výsledková listina'!$P:$Q,MATCH($B96,'Výsledková listina'!$M:$M,0),2))</f>
      </c>
      <c r="I96" s="157">
        <f t="shared" si="8"/>
        <v>0</v>
      </c>
      <c r="J96" s="34">
        <f t="shared" si="9"/>
      </c>
      <c r="K96" s="34">
        <f t="shared" si="10"/>
      </c>
      <c r="L96" s="161">
        <f t="shared" si="11"/>
      </c>
    </row>
    <row r="97" spans="1:12" ht="15">
      <c r="A97" s="157">
        <v>2327</v>
      </c>
      <c r="B97" s="157" t="s">
        <v>86</v>
      </c>
      <c r="C97" s="158" t="s">
        <v>10</v>
      </c>
      <c r="D97" s="157" t="s">
        <v>81</v>
      </c>
      <c r="E97" s="157">
        <f>IF(ISNA(MATCH($B97,'Výsledková listina'!$D:$D,0)),"",INDEX('Výsledková listina'!$G:$H,MATCH($B97,'Výsledková listina'!$D:$D,0),1))</f>
      </c>
      <c r="F97" s="162">
        <f>IF(ISNA(MATCH($B97,'Výsledková listina'!$D:$D,0)),"",INDEX('Výsledková listina'!$G:$H,MATCH($B97,'Výsledková listina'!$D:$D,0),2))</f>
      </c>
      <c r="G97" s="157">
        <f>IF(ISNA(MATCH($B97,'Výsledková listina'!$M:$M,0)),"",INDEX('Výsledková listina'!$P:$Q,MATCH($B97,'Výsledková listina'!$M:$M,0),1))</f>
      </c>
      <c r="H97" s="157">
        <f>IF(ISNA(MATCH($B97,'Výsledková listina'!$M:$M,0)),"",INDEX('Výsledková listina'!$P:$Q,MATCH($B97,'Výsledková listina'!$M:$M,0),2))</f>
      </c>
      <c r="I97" s="157">
        <f t="shared" si="8"/>
        <v>0</v>
      </c>
      <c r="J97" s="34">
        <f t="shared" si="9"/>
      </c>
      <c r="K97" s="34">
        <f t="shared" si="10"/>
      </c>
      <c r="L97" s="161">
        <f t="shared" si="11"/>
      </c>
    </row>
    <row r="98" spans="1:12" ht="15">
      <c r="A98" s="157">
        <v>3105</v>
      </c>
      <c r="B98" s="157" t="s">
        <v>91</v>
      </c>
      <c r="C98" s="158" t="s">
        <v>10</v>
      </c>
      <c r="D98" s="157" t="s">
        <v>88</v>
      </c>
      <c r="E98" s="157">
        <f>IF(ISNA(MATCH($B98,'Výsledková listina'!$D:$D,0)),"",INDEX('Výsledková listina'!$G:$H,MATCH($B98,'Výsledková listina'!$D:$D,0),1))</f>
      </c>
      <c r="F98" s="162">
        <f>IF(ISNA(MATCH($B98,'Výsledková listina'!$D:$D,0)),"",INDEX('Výsledková listina'!$G:$H,MATCH($B98,'Výsledková listina'!$D:$D,0),2))</f>
      </c>
      <c r="G98" s="157">
        <f>IF(ISNA(MATCH($B98,'Výsledková listina'!$M:$M,0)),"",INDEX('Výsledková listina'!$P:$Q,MATCH($B98,'Výsledková listina'!$M:$M,0),1))</f>
      </c>
      <c r="H98" s="157">
        <f>IF(ISNA(MATCH($B98,'Výsledková listina'!$M:$M,0)),"",INDEX('Výsledková listina'!$P:$Q,MATCH($B98,'Výsledková listina'!$M:$M,0),2))</f>
      </c>
      <c r="I98" s="157">
        <f t="shared" si="8"/>
        <v>0</v>
      </c>
      <c r="J98" s="34">
        <f t="shared" si="9"/>
      </c>
      <c r="K98" s="34">
        <f t="shared" si="10"/>
      </c>
      <c r="L98" s="161">
        <f t="shared" si="11"/>
      </c>
    </row>
    <row r="99" spans="1:12" ht="15">
      <c r="A99" s="157" t="s">
        <v>97</v>
      </c>
      <c r="B99" s="157" t="s">
        <v>98</v>
      </c>
      <c r="C99" s="158" t="s">
        <v>10</v>
      </c>
      <c r="D99" s="157" t="s">
        <v>93</v>
      </c>
      <c r="E99" s="157">
        <f>IF(ISNA(MATCH($B99,'Výsledková listina'!$D:$D,0)),"",INDEX('Výsledková listina'!$G:$H,MATCH($B99,'Výsledková listina'!$D:$D,0),1))</f>
      </c>
      <c r="F99" s="162">
        <f>IF(ISNA(MATCH($B99,'Výsledková listina'!$D:$D,0)),"",INDEX('Výsledková listina'!$G:$H,MATCH($B99,'Výsledková listina'!$D:$D,0),2))</f>
      </c>
      <c r="G99" s="157">
        <f>IF(ISNA(MATCH($B99,'Výsledková listina'!$M:$M,0)),"",INDEX('Výsledková listina'!$P:$Q,MATCH($B99,'Výsledková listina'!$M:$M,0),1))</f>
      </c>
      <c r="H99" s="157">
        <f>IF(ISNA(MATCH($B99,'Výsledková listina'!$M:$M,0)),"",INDEX('Výsledková listina'!$P:$Q,MATCH($B99,'Výsledková listina'!$M:$M,0),2))</f>
      </c>
      <c r="I99" s="157">
        <f t="shared" si="8"/>
        <v>0</v>
      </c>
      <c r="J99" s="34">
        <f t="shared" si="9"/>
      </c>
      <c r="K99" s="34">
        <f t="shared" si="10"/>
      </c>
      <c r="L99" s="161">
        <f t="shared" si="11"/>
      </c>
    </row>
    <row r="100" spans="1:12" ht="15">
      <c r="A100" s="157">
        <v>3603</v>
      </c>
      <c r="B100" s="157" t="s">
        <v>99</v>
      </c>
      <c r="C100" s="158" t="s">
        <v>10</v>
      </c>
      <c r="D100" s="157" t="s">
        <v>93</v>
      </c>
      <c r="E100" s="157">
        <f>IF(ISNA(MATCH($B100,'Výsledková listina'!$D:$D,0)),"",INDEX('Výsledková listina'!$G:$H,MATCH($B100,'Výsledková listina'!$D:$D,0),1))</f>
      </c>
      <c r="F100" s="162">
        <f>IF(ISNA(MATCH($B100,'Výsledková listina'!$D:$D,0)),"",INDEX('Výsledková listina'!$G:$H,MATCH($B100,'Výsledková listina'!$D:$D,0),2))</f>
      </c>
      <c r="G100" s="157">
        <f>IF(ISNA(MATCH($B100,'Výsledková listina'!$M:$M,0)),"",INDEX('Výsledková listina'!$P:$Q,MATCH($B100,'Výsledková listina'!$M:$M,0),1))</f>
      </c>
      <c r="H100" s="157">
        <f>IF(ISNA(MATCH($B100,'Výsledková listina'!$M:$M,0)),"",INDEX('Výsledková listina'!$P:$Q,MATCH($B100,'Výsledková listina'!$M:$M,0),2))</f>
      </c>
      <c r="I100" s="157">
        <f t="shared" si="8"/>
        <v>0</v>
      </c>
      <c r="J100" s="34">
        <f t="shared" si="9"/>
      </c>
      <c r="K100" s="34">
        <f t="shared" si="10"/>
      </c>
      <c r="L100" s="161">
        <f t="shared" si="11"/>
      </c>
    </row>
    <row r="101" spans="1:12" ht="15">
      <c r="A101" s="157">
        <v>3353</v>
      </c>
      <c r="B101" s="157" t="s">
        <v>100</v>
      </c>
      <c r="C101" s="158" t="s">
        <v>10</v>
      </c>
      <c r="D101" s="157" t="s">
        <v>93</v>
      </c>
      <c r="E101" s="157">
        <f>IF(ISNA(MATCH($B101,'Výsledková listina'!$D:$D,0)),"",INDEX('Výsledková listina'!$G:$H,MATCH($B101,'Výsledková listina'!$D:$D,0),1))</f>
      </c>
      <c r="F101" s="162">
        <f>IF(ISNA(MATCH($B101,'Výsledková listina'!$D:$D,0)),"",INDEX('Výsledková listina'!$G:$H,MATCH($B101,'Výsledková listina'!$D:$D,0),2))</f>
      </c>
      <c r="G101" s="157">
        <f>IF(ISNA(MATCH($B101,'Výsledková listina'!$M:$M,0)),"",INDEX('Výsledková listina'!$P:$Q,MATCH($B101,'Výsledková listina'!$M:$M,0),1))</f>
      </c>
      <c r="H101" s="157">
        <f>IF(ISNA(MATCH($B101,'Výsledková listina'!$M:$M,0)),"",INDEX('Výsledková listina'!$P:$Q,MATCH($B101,'Výsledková listina'!$M:$M,0),2))</f>
      </c>
      <c r="I101" s="157">
        <f t="shared" si="8"/>
        <v>0</v>
      </c>
      <c r="J101" s="34">
        <f t="shared" si="9"/>
      </c>
      <c r="K101" s="34">
        <f t="shared" si="10"/>
      </c>
      <c r="L101" s="161">
        <f t="shared" si="11"/>
      </c>
    </row>
    <row r="102" spans="1:12" ht="15">
      <c r="A102" s="157">
        <v>1143</v>
      </c>
      <c r="B102" s="157" t="s">
        <v>104</v>
      </c>
      <c r="C102" s="158" t="s">
        <v>10</v>
      </c>
      <c r="D102" s="157" t="s">
        <v>101</v>
      </c>
      <c r="E102" s="157">
        <f>IF(ISNA(MATCH($B102,'Výsledková listina'!$D:$D,0)),"",INDEX('Výsledková listina'!$G:$H,MATCH($B102,'Výsledková listina'!$D:$D,0),1))</f>
      </c>
      <c r="F102" s="162">
        <f>IF(ISNA(MATCH($B102,'Výsledková listina'!$D:$D,0)),"",INDEX('Výsledková listina'!$G:$H,MATCH($B102,'Výsledková listina'!$D:$D,0),2))</f>
      </c>
      <c r="G102" s="157">
        <f>IF(ISNA(MATCH($B102,'Výsledková listina'!$M:$M,0)),"",INDEX('Výsledková listina'!$P:$Q,MATCH($B102,'Výsledková listina'!$M:$M,0),1))</f>
      </c>
      <c r="H102" s="157">
        <f>IF(ISNA(MATCH($B102,'Výsledková listina'!$M:$M,0)),"",INDEX('Výsledková listina'!$P:$Q,MATCH($B102,'Výsledková listina'!$M:$M,0),2))</f>
      </c>
      <c r="I102" s="157">
        <f>IF(B102="","",COUNT(F102,H102))</f>
        <v>0</v>
      </c>
      <c r="J102" s="34">
        <f aca="true" t="shared" si="12" ref="J102:J114">IF($I102=0,"",SUM(E102,G102))</f>
      </c>
      <c r="K102" s="34">
        <f aca="true" t="shared" si="13" ref="K102:K114">IF($I102=0,"",SUM(F102,H102))</f>
      </c>
      <c r="L102" s="161">
        <f aca="true" t="shared" si="14" ref="L102:L113">IF($I102=0,"",IF(ISTEXT(L101),1,L101+1))</f>
      </c>
    </row>
    <row r="103" spans="1:12" ht="15">
      <c r="A103" s="157">
        <v>2782</v>
      </c>
      <c r="B103" s="157" t="s">
        <v>106</v>
      </c>
      <c r="C103" s="158" t="s">
        <v>10</v>
      </c>
      <c r="D103" s="157" t="s">
        <v>101</v>
      </c>
      <c r="E103" s="157">
        <f>IF(ISNA(MATCH($B103,'Výsledková listina'!$D:$D,0)),"",INDEX('Výsledková listina'!$G:$H,MATCH($B103,'Výsledková listina'!$D:$D,0),1))</f>
      </c>
      <c r="F103" s="162">
        <f>IF(ISNA(MATCH($B103,'Výsledková listina'!$D:$D,0)),"",INDEX('Výsledková listina'!$G:$H,MATCH($B103,'Výsledková listina'!$D:$D,0),2))</f>
      </c>
      <c r="G103" s="157">
        <f>IF(ISNA(MATCH($B103,'Výsledková listina'!$M:$M,0)),"",INDEX('Výsledková listina'!$P:$Q,MATCH($B103,'Výsledková listina'!$M:$M,0),1))</f>
      </c>
      <c r="H103" s="157">
        <f>IF(ISNA(MATCH($B103,'Výsledková listina'!$M:$M,0)),"",INDEX('Výsledková listina'!$P:$Q,MATCH($B103,'Výsledková listina'!$M:$M,0),2))</f>
      </c>
      <c r="I103" s="157">
        <f>IF(B103="","",COUNT(F103,H103))</f>
        <v>0</v>
      </c>
      <c r="J103" s="34">
        <f t="shared" si="12"/>
      </c>
      <c r="K103" s="34">
        <f t="shared" si="13"/>
      </c>
      <c r="L103" s="161">
        <f t="shared" si="14"/>
      </c>
    </row>
    <row r="104" spans="1:12" ht="15">
      <c r="A104" s="157">
        <v>2881</v>
      </c>
      <c r="B104" s="157" t="s">
        <v>110</v>
      </c>
      <c r="C104" s="158" t="s">
        <v>10</v>
      </c>
      <c r="D104" s="157" t="s">
        <v>107</v>
      </c>
      <c r="E104" s="157">
        <f>IF(ISNA(MATCH($B104,'Výsledková listina'!$D:$D,0)),"",INDEX('Výsledková listina'!$G:$H,MATCH($B104,'Výsledková listina'!$D:$D,0),1))</f>
      </c>
      <c r="F104" s="162">
        <f>IF(ISNA(MATCH($B104,'Výsledková listina'!$D:$D,0)),"",INDEX('Výsledková listina'!$G:$H,MATCH($B104,'Výsledková listina'!$D:$D,0),2))</f>
      </c>
      <c r="G104" s="157">
        <f>IF(ISNA(MATCH($B104,'Výsledková listina'!$M:$M,0)),"",INDEX('Výsledková listina'!$P:$Q,MATCH($B104,'Výsledková listina'!$M:$M,0),1))</f>
      </c>
      <c r="H104" s="157">
        <f>IF(ISNA(MATCH($B104,'Výsledková listina'!$M:$M,0)),"",INDEX('Výsledková listina'!$P:$Q,MATCH($B104,'Výsledková listina'!$M:$M,0),2))</f>
      </c>
      <c r="I104" s="157">
        <f>IF(B104="","",COUNT(F104,H104))</f>
        <v>0</v>
      </c>
      <c r="J104" s="34">
        <f t="shared" si="12"/>
      </c>
      <c r="K104" s="34">
        <f t="shared" si="13"/>
      </c>
      <c r="L104" s="161">
        <f t="shared" si="14"/>
      </c>
    </row>
    <row r="105" spans="1:12" ht="15">
      <c r="A105" s="157">
        <v>3435</v>
      </c>
      <c r="B105" s="157" t="s">
        <v>115</v>
      </c>
      <c r="C105" s="158" t="s">
        <v>10</v>
      </c>
      <c r="D105" s="157" t="s">
        <v>112</v>
      </c>
      <c r="E105" s="157">
        <f>IF(ISNA(MATCH($B105,'Výsledková listina'!$D:$D,0)),"",INDEX('Výsledková listina'!$G:$H,MATCH($B105,'Výsledková listina'!$D:$D,0),1))</f>
      </c>
      <c r="F105" s="162">
        <f>IF(ISNA(MATCH($B105,'Výsledková listina'!$D:$D,0)),"",INDEX('Výsledková listina'!$G:$H,MATCH($B105,'Výsledková listina'!$D:$D,0),2))</f>
      </c>
      <c r="G105" s="157">
        <f>IF(ISNA(MATCH($B105,'Výsledková listina'!$M:$M,0)),"",INDEX('Výsledková listina'!$P:$Q,MATCH($B105,'Výsledková listina'!$M:$M,0),1))</f>
      </c>
      <c r="H105" s="157">
        <f>IF(ISNA(MATCH($B105,'Výsledková listina'!$M:$M,0)),"",INDEX('Výsledková listina'!$P:$Q,MATCH($B105,'Výsledková listina'!$M:$M,0),2))</f>
      </c>
      <c r="I105" s="157">
        <f>IF(B105="","",COUNT(F105,H105))</f>
        <v>0</v>
      </c>
      <c r="J105" s="34">
        <f t="shared" si="12"/>
      </c>
      <c r="K105" s="34">
        <f t="shared" si="13"/>
      </c>
      <c r="L105" s="161">
        <f t="shared" si="14"/>
      </c>
    </row>
    <row r="106" spans="1:12" ht="15">
      <c r="A106" s="157" t="s">
        <v>117</v>
      </c>
      <c r="B106" s="157" t="s">
        <v>118</v>
      </c>
      <c r="C106" s="158" t="s">
        <v>10</v>
      </c>
      <c r="D106" s="157" t="s">
        <v>112</v>
      </c>
      <c r="E106" s="157">
        <f>IF(ISNA(MATCH($B106,'Výsledková listina'!$D:$D,0)),"",INDEX('Výsledková listina'!$G:$H,MATCH($B106,'Výsledková listina'!$D:$D,0),1))</f>
      </c>
      <c r="F106" s="162">
        <f>IF(ISNA(MATCH($B106,'Výsledková listina'!$D:$D,0)),"",INDEX('Výsledková listina'!$G:$H,MATCH($B106,'Výsledková listina'!$D:$D,0),2))</f>
      </c>
      <c r="G106" s="157">
        <f>IF(ISNA(MATCH($B106,'Výsledková listina'!$M:$M,0)),"",INDEX('Výsledková listina'!$P:$Q,MATCH($B106,'Výsledková listina'!$M:$M,0),1))</f>
      </c>
      <c r="H106" s="157">
        <f>IF(ISNA(MATCH($B106,'Výsledková listina'!$M:$M,0)),"",INDEX('Výsledková listina'!$P:$Q,MATCH($B106,'Výsledková listina'!$M:$M,0),2))</f>
      </c>
      <c r="I106" s="157">
        <f>IF(B106="","",COUNT(F106,H106))</f>
        <v>0</v>
      </c>
      <c r="J106" s="34">
        <f t="shared" si="12"/>
      </c>
      <c r="K106" s="34">
        <f t="shared" si="13"/>
      </c>
      <c r="L106" s="161">
        <f t="shared" si="14"/>
      </c>
    </row>
    <row r="107" spans="1:12" ht="15">
      <c r="A107" s="157" t="s">
        <v>119</v>
      </c>
      <c r="B107" s="157" t="s">
        <v>120</v>
      </c>
      <c r="C107" s="158" t="s">
        <v>10</v>
      </c>
      <c r="D107" s="157" t="s">
        <v>112</v>
      </c>
      <c r="E107" s="157">
        <f>IF(ISNA(MATCH($B107,'Výsledková listina'!$D:$D,0)),"",INDEX('Výsledková listina'!$G:$H,MATCH($B107,'Výsledková listina'!$D:$D,0),1))</f>
      </c>
      <c r="F107" s="162">
        <f>IF(ISNA(MATCH($B107,'Výsledková listina'!$D:$D,0)),"",INDEX('Výsledková listina'!$G:$H,MATCH($B107,'Výsledková listina'!$D:$D,0),2))</f>
      </c>
      <c r="G107" s="157">
        <f>IF(ISNA(MATCH($B107,'Výsledková listina'!$M:$M,0)),"",INDEX('Výsledková listina'!$P:$Q,MATCH($B107,'Výsledková listina'!$M:$M,0),1))</f>
      </c>
      <c r="H107" s="157">
        <f>IF(ISNA(MATCH($B107,'Výsledková listina'!$M:$M,0)),"",INDEX('Výsledková listina'!$P:$Q,MATCH($B107,'Výsledková listina'!$M:$M,0),2))</f>
      </c>
      <c r="I107" s="157">
        <f>IF(B107="","",COUNT(F107,H107))</f>
        <v>0</v>
      </c>
      <c r="J107" s="34">
        <f t="shared" si="12"/>
      </c>
      <c r="K107" s="34">
        <f t="shared" si="13"/>
      </c>
      <c r="L107" s="161">
        <f t="shared" si="14"/>
      </c>
    </row>
    <row r="108" spans="1:12" ht="15">
      <c r="A108" s="157">
        <v>3393</v>
      </c>
      <c r="B108" s="157" t="s">
        <v>124</v>
      </c>
      <c r="C108" s="158" t="s">
        <v>10</v>
      </c>
      <c r="D108" s="157" t="s">
        <v>121</v>
      </c>
      <c r="E108" s="157">
        <f>IF(ISNA(MATCH($B108,'Výsledková listina'!$D:$D,0)),"",INDEX('Výsledková listina'!$G:$H,MATCH($B108,'Výsledková listina'!$D:$D,0),1))</f>
      </c>
      <c r="F108" s="162">
        <f>IF(ISNA(MATCH($B108,'Výsledková listina'!$D:$D,0)),"",INDEX('Výsledková listina'!$G:$H,MATCH($B108,'Výsledková listina'!$D:$D,0),2))</f>
      </c>
      <c r="G108" s="157">
        <f>IF(ISNA(MATCH($B108,'Výsledková listina'!$M:$M,0)),"",INDEX('Výsledková listina'!$P:$Q,MATCH($B108,'Výsledková listina'!$M:$M,0),1))</f>
      </c>
      <c r="H108" s="157">
        <f>IF(ISNA(MATCH($B108,'Výsledková listina'!$M:$M,0)),"",INDEX('Výsledková listina'!$P:$Q,MATCH($B108,'Výsledková listina'!$M:$M,0),2))</f>
      </c>
      <c r="I108" s="157">
        <f>IF(B108="","",COUNT(F108,H108))</f>
        <v>0</v>
      </c>
      <c r="J108" s="34">
        <f t="shared" si="12"/>
      </c>
      <c r="K108" s="34">
        <f t="shared" si="13"/>
      </c>
      <c r="L108" s="161">
        <f t="shared" si="14"/>
      </c>
    </row>
    <row r="109" spans="1:12" ht="15">
      <c r="A109" s="157">
        <v>3557</v>
      </c>
      <c r="B109" s="157" t="s">
        <v>125</v>
      </c>
      <c r="C109" s="158" t="s">
        <v>10</v>
      </c>
      <c r="D109" s="157" t="s">
        <v>121</v>
      </c>
      <c r="E109" s="157">
        <f>IF(ISNA(MATCH($B109,'Výsledková listina'!$D:$D,0)),"",INDEX('Výsledková listina'!$G:$H,MATCH($B109,'Výsledková listina'!$D:$D,0),1))</f>
      </c>
      <c r="F109" s="162">
        <f>IF(ISNA(MATCH($B109,'Výsledková listina'!$D:$D,0)),"",INDEX('Výsledková listina'!$G:$H,MATCH($B109,'Výsledková listina'!$D:$D,0),2))</f>
      </c>
      <c r="G109" s="157">
        <f>IF(ISNA(MATCH($B109,'Výsledková listina'!$M:$M,0)),"",INDEX('Výsledková listina'!$P:$Q,MATCH($B109,'Výsledková listina'!$M:$M,0),1))</f>
      </c>
      <c r="H109" s="157">
        <f>IF(ISNA(MATCH($B109,'Výsledková listina'!$M:$M,0)),"",INDEX('Výsledková listina'!$P:$Q,MATCH($B109,'Výsledková listina'!$M:$M,0),2))</f>
      </c>
      <c r="I109" s="157">
        <f>IF(B109="","",COUNT(F109,H109))</f>
        <v>0</v>
      </c>
      <c r="J109" s="34">
        <f t="shared" si="12"/>
      </c>
      <c r="K109" s="34">
        <f t="shared" si="13"/>
      </c>
      <c r="L109" s="161">
        <f t="shared" si="14"/>
      </c>
    </row>
    <row r="110" spans="1:12" ht="15">
      <c r="A110" s="157">
        <v>3380</v>
      </c>
      <c r="B110" s="157" t="s">
        <v>126</v>
      </c>
      <c r="C110" s="158" t="s">
        <v>10</v>
      </c>
      <c r="D110" s="157" t="s">
        <v>121</v>
      </c>
      <c r="E110" s="157">
        <f>IF(ISNA(MATCH($B110,'Výsledková listina'!$D:$D,0)),"",INDEX('Výsledková listina'!$G:$H,MATCH($B110,'Výsledková listina'!$D:$D,0),1))</f>
      </c>
      <c r="F110" s="162">
        <f>IF(ISNA(MATCH($B110,'Výsledková listina'!$D:$D,0)),"",INDEX('Výsledková listina'!$G:$H,MATCH($B110,'Výsledková listina'!$D:$D,0),2))</f>
      </c>
      <c r="G110" s="157">
        <f>IF(ISNA(MATCH($B110,'Výsledková listina'!$M:$M,0)),"",INDEX('Výsledková listina'!$P:$Q,MATCH($B110,'Výsledková listina'!$M:$M,0),1))</f>
      </c>
      <c r="H110" s="157">
        <f>IF(ISNA(MATCH($B110,'Výsledková listina'!$M:$M,0)),"",INDEX('Výsledková listina'!$P:$Q,MATCH($B110,'Výsledková listina'!$M:$M,0),2))</f>
      </c>
      <c r="I110" s="157">
        <f>IF(B110="","",COUNT(F110,H110))</f>
        <v>0</v>
      </c>
      <c r="J110" s="34">
        <f t="shared" si="12"/>
      </c>
      <c r="K110" s="34">
        <f t="shared" si="13"/>
      </c>
      <c r="L110" s="161">
        <f t="shared" si="14"/>
      </c>
    </row>
    <row r="111" spans="1:12" ht="15">
      <c r="A111" s="157">
        <v>3367</v>
      </c>
      <c r="B111" s="157" t="s">
        <v>131</v>
      </c>
      <c r="C111" s="158" t="s">
        <v>10</v>
      </c>
      <c r="D111" s="157" t="s">
        <v>128</v>
      </c>
      <c r="E111" s="157">
        <f>IF(ISNA(MATCH($B111,'Výsledková listina'!$D:$D,0)),"",INDEX('Výsledková listina'!$G:$H,MATCH($B111,'Výsledková listina'!$D:$D,0),1))</f>
      </c>
      <c r="F111" s="162">
        <f>IF(ISNA(MATCH($B111,'Výsledková listina'!$D:$D,0)),"",INDEX('Výsledková listina'!$G:$H,MATCH($B111,'Výsledková listina'!$D:$D,0),2))</f>
      </c>
      <c r="G111" s="157">
        <f>IF(ISNA(MATCH($B111,'Výsledková listina'!$M:$M,0)),"",INDEX('Výsledková listina'!$P:$Q,MATCH($B111,'Výsledková listina'!$M:$M,0),1))</f>
      </c>
      <c r="H111" s="157">
        <f>IF(ISNA(MATCH($B111,'Výsledková listina'!$M:$M,0)),"",INDEX('Výsledková listina'!$P:$Q,MATCH($B111,'Výsledková listina'!$M:$M,0),2))</f>
      </c>
      <c r="I111" s="157">
        <f>IF(B111="","",COUNT(F111,H111))</f>
        <v>0</v>
      </c>
      <c r="J111" s="34">
        <f t="shared" si="12"/>
      </c>
      <c r="K111" s="34">
        <f t="shared" si="13"/>
      </c>
      <c r="L111" s="161">
        <f t="shared" si="14"/>
      </c>
    </row>
    <row r="112" spans="1:12" ht="15">
      <c r="A112" s="157">
        <v>3373</v>
      </c>
      <c r="B112" s="157" t="s">
        <v>133</v>
      </c>
      <c r="C112" s="158" t="s">
        <v>10</v>
      </c>
      <c r="D112" s="157" t="s">
        <v>128</v>
      </c>
      <c r="E112" s="157">
        <f>IF(ISNA(MATCH($B112,'Výsledková listina'!$D:$D,0)),"",INDEX('Výsledková listina'!$G:$H,MATCH($B112,'Výsledková listina'!$D:$D,0),1))</f>
      </c>
      <c r="F112" s="162">
        <f>IF(ISNA(MATCH($B112,'Výsledková listina'!$D:$D,0)),"",INDEX('Výsledková listina'!$G:$H,MATCH($B112,'Výsledková listina'!$D:$D,0),2))</f>
      </c>
      <c r="G112" s="157">
        <f>IF(ISNA(MATCH($B112,'Výsledková listina'!$M:$M,0)),"",INDEX('Výsledková listina'!$P:$Q,MATCH($B112,'Výsledková listina'!$M:$M,0),1))</f>
      </c>
      <c r="H112" s="157">
        <f>IF(ISNA(MATCH($B112,'Výsledková listina'!$M:$M,0)),"",INDEX('Výsledková listina'!$P:$Q,MATCH($B112,'Výsledková listina'!$M:$M,0),2))</f>
      </c>
      <c r="I112" s="157">
        <f>IF(B112="","",COUNT(F112,H112))</f>
        <v>0</v>
      </c>
      <c r="J112" s="34">
        <f t="shared" si="12"/>
      </c>
      <c r="K112" s="34">
        <f t="shared" si="13"/>
      </c>
      <c r="L112" s="161">
        <f t="shared" si="14"/>
      </c>
    </row>
    <row r="113" spans="1:12" ht="15">
      <c r="A113" s="157">
        <v>5</v>
      </c>
      <c r="B113" t="s">
        <v>138</v>
      </c>
      <c r="C113" s="158" t="s">
        <v>10</v>
      </c>
      <c r="D113" s="157" t="s">
        <v>134</v>
      </c>
      <c r="E113" s="157">
        <f>IF(ISNA(MATCH($B113,'Výsledková listina'!$D:$D,0)),"",INDEX('Výsledková listina'!$G:$H,MATCH($B113,'Výsledková listina'!$D:$D,0),1))</f>
      </c>
      <c r="F113" s="162">
        <f>IF(ISNA(MATCH($B113,'Výsledková listina'!$D:$D,0)),"",INDEX('Výsledková listina'!$G:$H,MATCH($B113,'Výsledková listina'!$D:$D,0),2))</f>
      </c>
      <c r="G113" s="157">
        <f>IF(ISNA(MATCH($B113,'Výsledková listina'!$M:$M,0)),"",INDEX('Výsledková listina'!$P:$Q,MATCH($B113,'Výsledková listina'!$M:$M,0),1))</f>
      </c>
      <c r="H113" s="157">
        <f>IF(ISNA(MATCH($B113,'Výsledková listina'!$M:$M,0)),"",INDEX('Výsledková listina'!$P:$Q,MATCH($B113,'Výsledková listina'!$M:$M,0),2))</f>
      </c>
      <c r="I113" s="157">
        <f>IF(B113="","",COUNT(F113,H113))</f>
        <v>0</v>
      </c>
      <c r="J113" s="34">
        <f t="shared" si="12"/>
      </c>
      <c r="K113" s="34">
        <f t="shared" si="13"/>
      </c>
      <c r="L113" s="161">
        <f t="shared" si="14"/>
      </c>
    </row>
    <row r="114" spans="1:12" ht="15">
      <c r="A114" s="157">
        <v>71</v>
      </c>
      <c r="B114" s="157" t="s">
        <v>139</v>
      </c>
      <c r="C114" s="158" t="s">
        <v>10</v>
      </c>
      <c r="D114" s="157" t="s">
        <v>134</v>
      </c>
      <c r="E114" s="157">
        <f>IF(ISNA(MATCH($B114,'Výsledková listina'!$D:$D,0)),"",INDEX('Výsledková listina'!$G:$H,MATCH($B114,'Výsledková listina'!$D:$D,0),1))</f>
      </c>
      <c r="F114" s="162">
        <f>IF(ISNA(MATCH($B114,'Výsledková listina'!$D:$D,0)),"",INDEX('Výsledková listina'!$G:$H,MATCH($B114,'Výsledková listina'!$D:$D,0),2))</f>
      </c>
      <c r="G114" s="157">
        <f>IF(ISNA(MATCH($B114,'Výsledková listina'!$M:$M,0)),"",INDEX('Výsledková listina'!$P:$Q,MATCH($B114,'Výsledková listina'!$M:$M,0),1))</f>
      </c>
      <c r="H114" s="157">
        <f>IF(ISNA(MATCH($B114,'Výsledková listina'!$M:$M,0)),"",INDEX('Výsledková listina'!$P:$Q,MATCH($B114,'Výsledková listina'!$M:$M,0),2))</f>
      </c>
      <c r="I114" s="157">
        <f>IF(B114="","",COUNT(F114,H114))</f>
        <v>0</v>
      </c>
      <c r="J114" s="34">
        <f t="shared" si="12"/>
      </c>
      <c r="K114" s="34">
        <f t="shared" si="13"/>
      </c>
      <c r="L114" s="161">
        <f>IF($I114=0,"",IF(ISTEXT(L112),1,L112+1))</f>
      </c>
    </row>
  </sheetData>
  <sheetProtection selectLockedCells="1" selectUnlockedCells="1"/>
  <autoFilter ref="A5:M93"/>
  <mergeCells count="6">
    <mergeCell ref="A1:L1"/>
    <mergeCell ref="A2:L2"/>
    <mergeCell ref="A4:D4"/>
    <mergeCell ref="E4:F4"/>
    <mergeCell ref="G4:H4"/>
    <mergeCell ref="I4:L4"/>
  </mergeCells>
  <conditionalFormatting sqref="L1:L65536">
    <cfRule type="cellIs" priority="1" dxfId="2" operator="between" stopIfTrue="1">
      <formula>1</formula>
      <formula>3</formula>
    </cfRule>
  </conditionalFormatting>
  <printOptions horizontalCentered="1"/>
  <pageMargins left="0.43333333333333335" right="0.39375" top="0.5909722222222222" bottom="0.07847222222222222" header="0.27569444444444446" footer="0.5118055555555555"/>
  <pageSetup horizontalDpi="300" verticalDpi="300" orientation="portrait" paperSize="9" scale="74"/>
  <headerFooter alignWithMargins="0">
    <oddHeader>&amp;C&amp;"Arial CE,Tučné"&amp;12&amp;A</oddHeader>
  </headerFooter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Q16"/>
  <sheetViews>
    <sheetView showGridLines="0" view="pageBreakPreview" zoomScale="75" zoomScaleNormal="75" zoomScaleSheetLayoutView="75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I18" sqref="I18"/>
    </sheetView>
  </sheetViews>
  <sheetFormatPr defaultColWidth="5.00390625" defaultRowHeight="12.75"/>
  <cols>
    <col min="1" max="1" width="6.375" style="163" customWidth="1"/>
    <col min="2" max="2" width="25.75390625" style="164" customWidth="1"/>
    <col min="3" max="3" width="30.75390625" style="164" customWidth="1"/>
    <col min="4" max="4" width="10.75390625" style="55" customWidth="1"/>
    <col min="5" max="5" width="0" style="165" hidden="1" customWidth="1"/>
    <col min="6" max="6" width="2.75390625" style="165" customWidth="1"/>
    <col min="7" max="7" width="6.75390625" style="166" customWidth="1"/>
    <col min="8" max="8" width="15.75390625" style="11" customWidth="1"/>
    <col min="9" max="9" width="25.75390625" style="164" customWidth="1"/>
    <col min="10" max="10" width="30.75390625" style="164" customWidth="1"/>
    <col min="11" max="11" width="10.75390625" style="55" customWidth="1"/>
    <col min="12" max="12" width="0" style="11" hidden="1" customWidth="1"/>
    <col min="13" max="13" width="2.75390625" style="11" customWidth="1"/>
    <col min="14" max="14" width="6.75390625" style="166" customWidth="1"/>
    <col min="15" max="15" width="15.75390625" style="11" customWidth="1"/>
    <col min="16" max="16" width="25.75390625" style="164" customWidth="1"/>
    <col min="17" max="17" width="30.75390625" style="164" customWidth="1"/>
    <col min="18" max="18" width="10.75390625" style="55" customWidth="1"/>
    <col min="19" max="19" width="0" style="11" hidden="1" customWidth="1"/>
    <col min="20" max="20" width="2.75390625" style="11" customWidth="1"/>
    <col min="21" max="21" width="6.25390625" style="166" customWidth="1"/>
    <col min="22" max="22" width="15.75390625" style="11" customWidth="1"/>
    <col min="23" max="23" width="25.75390625" style="164" customWidth="1"/>
    <col min="24" max="24" width="30.75390625" style="164" customWidth="1"/>
    <col min="25" max="25" width="10.75390625" style="55" customWidth="1"/>
    <col min="26" max="26" width="0" style="11" hidden="1" customWidth="1"/>
    <col min="27" max="27" width="2.75390625" style="11" customWidth="1"/>
    <col min="28" max="28" width="6.75390625" style="166" customWidth="1"/>
    <col min="29" max="29" width="15.75390625" style="11" customWidth="1"/>
    <col min="30" max="30" width="25.75390625" style="164" customWidth="1"/>
    <col min="31" max="31" width="30.75390625" style="164" customWidth="1"/>
    <col min="32" max="32" width="10.75390625" style="55" customWidth="1"/>
    <col min="33" max="33" width="0" style="11" hidden="1" customWidth="1"/>
    <col min="34" max="34" width="2.75390625" style="11" customWidth="1"/>
    <col min="35" max="35" width="6.75390625" style="166" customWidth="1"/>
    <col min="36" max="36" width="15.75390625" style="11" customWidth="1"/>
    <col min="37" max="37" width="25.75390625" style="164" customWidth="1"/>
    <col min="38" max="38" width="30.75390625" style="164" customWidth="1"/>
    <col min="39" max="39" width="10.75390625" style="55" customWidth="1"/>
    <col min="40" max="40" width="0" style="11" hidden="1" customWidth="1"/>
    <col min="41" max="41" width="2.75390625" style="11" customWidth="1"/>
    <col min="42" max="42" width="6.75390625" style="166" customWidth="1"/>
    <col min="43" max="43" width="15.75390625" style="11" customWidth="1"/>
    <col min="44" max="16384" width="5.25390625" style="11" customWidth="1"/>
  </cols>
  <sheetData>
    <row r="1" spans="1:43" ht="15">
      <c r="A1" s="167"/>
      <c r="B1" s="150" t="str">
        <f>CONCATENATE('Základní list'!$E$3)</f>
        <v>I. LIGA FEEDER (3. kolo)</v>
      </c>
      <c r="C1" s="150"/>
      <c r="D1" s="150"/>
      <c r="E1" s="150"/>
      <c r="F1" s="150"/>
      <c r="G1" s="150"/>
      <c r="H1" s="150"/>
      <c r="I1" s="150" t="str">
        <f>CONCATENATE('Základní list'!$E$3)</f>
        <v>I. LIGA FEEDER (3. kolo)</v>
      </c>
      <c r="J1" s="150"/>
      <c r="K1" s="150"/>
      <c r="L1" s="150"/>
      <c r="M1" s="150"/>
      <c r="N1" s="150"/>
      <c r="O1" s="150"/>
      <c r="P1" s="150" t="str">
        <f>CONCATENATE('Základní list'!$E$3)</f>
        <v>I. LIGA FEEDER (3. kolo)</v>
      </c>
      <c r="Q1" s="150"/>
      <c r="R1" s="150"/>
      <c r="S1" s="150"/>
      <c r="T1" s="150"/>
      <c r="U1" s="150"/>
      <c r="V1" s="150"/>
      <c r="W1" s="150" t="str">
        <f>CONCATENATE('Základní list'!$E$3)</f>
        <v>I. LIGA FEEDER (3. kolo)</v>
      </c>
      <c r="X1" s="150"/>
      <c r="Y1" s="150"/>
      <c r="Z1" s="150"/>
      <c r="AA1" s="150"/>
      <c r="AB1" s="150"/>
      <c r="AC1" s="150"/>
      <c r="AD1" s="150" t="str">
        <f>CONCATENATE('Základní list'!$E$3)</f>
        <v>I. LIGA FEEDER (3. kolo)</v>
      </c>
      <c r="AE1" s="150"/>
      <c r="AF1" s="150"/>
      <c r="AG1" s="150"/>
      <c r="AH1" s="150"/>
      <c r="AI1" s="150"/>
      <c r="AJ1" s="150"/>
      <c r="AK1" s="150" t="str">
        <f>CONCATENATE('Základní list'!$E$3)</f>
        <v>I. LIGA FEEDER (3. kolo)</v>
      </c>
      <c r="AL1" s="150"/>
      <c r="AM1" s="150"/>
      <c r="AN1" s="150"/>
      <c r="AO1" s="150"/>
      <c r="AP1" s="150"/>
      <c r="AQ1" s="150"/>
    </row>
    <row r="2" spans="1:43" s="170" customFormat="1" ht="12.75">
      <c r="A2" s="168"/>
      <c r="B2" s="169" t="str">
        <f>CONCATENATE('Základní list'!$D$4)</f>
        <v>8.9.2012</v>
      </c>
      <c r="C2" s="169"/>
      <c r="D2" s="169"/>
      <c r="E2" s="169"/>
      <c r="F2" s="169"/>
      <c r="G2" s="169"/>
      <c r="H2" s="169"/>
      <c r="I2" s="169" t="str">
        <f>CONCATENATE('Základní list'!$D$4)</f>
        <v>8.9.2012</v>
      </c>
      <c r="J2" s="169"/>
      <c r="K2" s="169"/>
      <c r="L2" s="169"/>
      <c r="M2" s="169"/>
      <c r="N2" s="169"/>
      <c r="O2" s="169"/>
      <c r="P2" s="169" t="str">
        <f>CONCATENATE('Základní list'!$D$4)</f>
        <v>8.9.2012</v>
      </c>
      <c r="Q2" s="169"/>
      <c r="R2" s="169"/>
      <c r="S2" s="169"/>
      <c r="T2" s="169"/>
      <c r="U2" s="169"/>
      <c r="V2" s="169"/>
      <c r="W2" s="169" t="str">
        <f>CONCATENATE('Základní list'!$D$4)</f>
        <v>8.9.2012</v>
      </c>
      <c r="X2" s="169"/>
      <c r="Y2" s="169"/>
      <c r="Z2" s="169"/>
      <c r="AA2" s="169"/>
      <c r="AB2" s="169"/>
      <c r="AC2" s="169"/>
      <c r="AD2" s="169" t="str">
        <f>CONCATENATE('Základní list'!$D$4)</f>
        <v>8.9.2012</v>
      </c>
      <c r="AE2" s="169"/>
      <c r="AF2" s="169"/>
      <c r="AG2" s="169"/>
      <c r="AH2" s="169"/>
      <c r="AI2" s="169"/>
      <c r="AJ2" s="169"/>
      <c r="AK2" s="169" t="str">
        <f>CONCATENATE('Základní list'!$D$4)</f>
        <v>8.9.2012</v>
      </c>
      <c r="AL2" s="169"/>
      <c r="AM2" s="169"/>
      <c r="AN2" s="169"/>
      <c r="AO2" s="169"/>
      <c r="AP2" s="169"/>
      <c r="AQ2" s="169"/>
    </row>
    <row r="3" spans="1:43" ht="16.5" customHeight="1">
      <c r="A3" s="171" t="s">
        <v>229</v>
      </c>
      <c r="B3" s="172" t="s">
        <v>230</v>
      </c>
      <c r="C3" s="172"/>
      <c r="D3" s="172"/>
      <c r="E3" s="172"/>
      <c r="F3" s="172"/>
      <c r="G3" s="172"/>
      <c r="H3" s="172"/>
      <c r="I3" s="172" t="s">
        <v>230</v>
      </c>
      <c r="J3" s="172"/>
      <c r="K3" s="172"/>
      <c r="L3" s="172"/>
      <c r="M3" s="172"/>
      <c r="N3" s="172"/>
      <c r="O3" s="172"/>
      <c r="P3" s="172" t="s">
        <v>230</v>
      </c>
      <c r="Q3" s="172"/>
      <c r="R3" s="172"/>
      <c r="S3" s="172"/>
      <c r="T3" s="172"/>
      <c r="U3" s="172"/>
      <c r="V3" s="172"/>
      <c r="W3" s="172" t="s">
        <v>230</v>
      </c>
      <c r="X3" s="172"/>
      <c r="Y3" s="172"/>
      <c r="Z3" s="172"/>
      <c r="AA3" s="172"/>
      <c r="AB3" s="172"/>
      <c r="AC3" s="172"/>
      <c r="AD3" s="172" t="s">
        <v>230</v>
      </c>
      <c r="AE3" s="172"/>
      <c r="AF3" s="172"/>
      <c r="AG3" s="172"/>
      <c r="AH3" s="172"/>
      <c r="AI3" s="172"/>
      <c r="AJ3" s="172"/>
      <c r="AK3" s="172" t="s">
        <v>230</v>
      </c>
      <c r="AL3" s="172"/>
      <c r="AM3" s="172"/>
      <c r="AN3" s="172"/>
      <c r="AO3" s="172"/>
      <c r="AP3" s="172"/>
      <c r="AQ3" s="172"/>
    </row>
    <row r="4" spans="1:43" s="166" customFormat="1" ht="16.5" customHeight="1">
      <c r="A4" s="171"/>
      <c r="B4" s="173" t="str">
        <f>IF(ISBLANK('Základní list'!$C11),"",'Základní list'!$A11)</f>
        <v>A</v>
      </c>
      <c r="C4" s="173"/>
      <c r="D4" s="173"/>
      <c r="E4" s="173"/>
      <c r="F4" s="173"/>
      <c r="G4" s="173"/>
      <c r="H4" s="173"/>
      <c r="I4" s="173" t="str">
        <f>IF(ISBLANK('Základní list'!$C12),"",'Základní list'!$A12)</f>
        <v>B</v>
      </c>
      <c r="J4" s="173"/>
      <c r="K4" s="173"/>
      <c r="L4" s="173"/>
      <c r="M4" s="173"/>
      <c r="N4" s="173"/>
      <c r="O4" s="173"/>
      <c r="P4" s="173" t="str">
        <f>IF(ISBLANK('Základní list'!$C13),"",'Základní list'!$A13)</f>
        <v>C</v>
      </c>
      <c r="Q4" s="173"/>
      <c r="R4" s="173"/>
      <c r="S4" s="173"/>
      <c r="T4" s="173"/>
      <c r="U4" s="173"/>
      <c r="V4" s="173"/>
      <c r="W4" s="173" t="str">
        <f>IF(ISBLANK('Základní list'!$C14),"",'Základní list'!$A14)</f>
        <v>D</v>
      </c>
      <c r="X4" s="173"/>
      <c r="Y4" s="173"/>
      <c r="Z4" s="173"/>
      <c r="AA4" s="173"/>
      <c r="AB4" s="173"/>
      <c r="AC4" s="173"/>
      <c r="AD4" s="173" t="str">
        <f>IF(ISBLANK('Základní list'!$C15),"",'Základní list'!$A15)</f>
        <v>E</v>
      </c>
      <c r="AE4" s="173"/>
      <c r="AF4" s="173"/>
      <c r="AG4" s="173"/>
      <c r="AH4" s="173"/>
      <c r="AI4" s="173"/>
      <c r="AJ4" s="173"/>
      <c r="AK4" s="173" t="str">
        <f>IF(ISBLANK('Základní list'!$C16),"",'Základní list'!$A16)</f>
        <v>F</v>
      </c>
      <c r="AL4" s="173"/>
      <c r="AM4" s="173"/>
      <c r="AN4" s="173"/>
      <c r="AO4" s="173"/>
      <c r="AP4" s="173"/>
      <c r="AQ4" s="173"/>
    </row>
    <row r="5" spans="1:43" s="179" customFormat="1" ht="12.75">
      <c r="A5" s="171"/>
      <c r="B5" s="174" t="s">
        <v>231</v>
      </c>
      <c r="C5" s="174" t="s">
        <v>2</v>
      </c>
      <c r="D5" s="175" t="s">
        <v>232</v>
      </c>
      <c r="E5" s="176" t="s">
        <v>233</v>
      </c>
      <c r="F5" s="176" t="s">
        <v>234</v>
      </c>
      <c r="G5" s="177" t="s">
        <v>211</v>
      </c>
      <c r="H5" s="178" t="s">
        <v>235</v>
      </c>
      <c r="I5" s="174" t="s">
        <v>231</v>
      </c>
      <c r="J5" s="174" t="s">
        <v>2</v>
      </c>
      <c r="K5" s="175" t="s">
        <v>232</v>
      </c>
      <c r="L5" s="176" t="s">
        <v>233</v>
      </c>
      <c r="M5" s="176" t="s">
        <v>234</v>
      </c>
      <c r="N5" s="177" t="s">
        <v>211</v>
      </c>
      <c r="O5" s="178" t="s">
        <v>235</v>
      </c>
      <c r="P5" s="174" t="s">
        <v>231</v>
      </c>
      <c r="Q5" s="174" t="s">
        <v>2</v>
      </c>
      <c r="R5" s="175" t="s">
        <v>232</v>
      </c>
      <c r="S5" s="176" t="s">
        <v>233</v>
      </c>
      <c r="T5" s="176" t="s">
        <v>234</v>
      </c>
      <c r="U5" s="177" t="s">
        <v>211</v>
      </c>
      <c r="V5" s="178" t="s">
        <v>235</v>
      </c>
      <c r="W5" s="174" t="s">
        <v>231</v>
      </c>
      <c r="X5" s="174" t="s">
        <v>2</v>
      </c>
      <c r="Y5" s="175" t="s">
        <v>232</v>
      </c>
      <c r="Z5" s="176" t="s">
        <v>233</v>
      </c>
      <c r="AA5" s="176" t="s">
        <v>234</v>
      </c>
      <c r="AB5" s="177" t="s">
        <v>211</v>
      </c>
      <c r="AC5" s="178" t="s">
        <v>235</v>
      </c>
      <c r="AD5" s="174" t="s">
        <v>231</v>
      </c>
      <c r="AE5" s="174" t="s">
        <v>2</v>
      </c>
      <c r="AF5" s="175" t="s">
        <v>232</v>
      </c>
      <c r="AG5" s="176" t="s">
        <v>233</v>
      </c>
      <c r="AH5" s="176" t="s">
        <v>234</v>
      </c>
      <c r="AI5" s="177" t="s">
        <v>211</v>
      </c>
      <c r="AJ5" s="178" t="s">
        <v>235</v>
      </c>
      <c r="AK5" s="174" t="s">
        <v>231</v>
      </c>
      <c r="AL5" s="174" t="s">
        <v>2</v>
      </c>
      <c r="AM5" s="175" t="s">
        <v>232</v>
      </c>
      <c r="AN5" s="176" t="s">
        <v>233</v>
      </c>
      <c r="AO5" s="176" t="s">
        <v>234</v>
      </c>
      <c r="AP5" s="177" t="s">
        <v>211</v>
      </c>
      <c r="AQ5" s="178" t="s">
        <v>235</v>
      </c>
    </row>
    <row r="6" spans="1:43" s="189" customFormat="1" ht="34.5" customHeight="1">
      <c r="A6" s="180">
        <v>1</v>
      </c>
      <c r="B6" s="181">
        <f>IF(ISNA(MATCH(CONCATENATE(B$4,$A6),'Výsledková listina'!$U:$U,0)),"",INDEX('Výsledková listina'!$D:$D,MATCH(CONCATENATE(B$4,$A6),'Výsledková listina'!$U:$U,0),1))</f>
        <v>0</v>
      </c>
      <c r="C6" s="182">
        <f>IF(ISNA(MATCH(CONCATENATE(B$4,$A6),'Výsledková listina'!$U:$U,0)),"",INDEX('Výsledková listina'!$W:$W,MATCH(CONCATENATE(B$4,$A6),'Výsledková listina'!$U:$U,0),1))</f>
        <v>0</v>
      </c>
      <c r="D6" s="183">
        <v>13120</v>
      </c>
      <c r="E6" s="184">
        <f>IF(D6="","",RANK(D6,D:D,0))</f>
        <v>1</v>
      </c>
      <c r="F6" s="185"/>
      <c r="G6" s="186">
        <f aca="true" t="shared" si="0" ref="G6:G15">IF(D6="","",RANK(D6,D$6:D$15,0)+(COUNT(D$6:D$15)+1-RANK(D6,D$6:D$15,0)-RANK(D6,D$6:D$15,1))/2+F6)</f>
        <v>1</v>
      </c>
      <c r="H6" s="187"/>
      <c r="I6" s="181" t="str">
        <f>IF(ISNA(MATCH(CONCATENATE(I$4,$A6),'Výsledková listina'!$U:$U,0)),"",INDEX('Výsledková listina'!$D:$D,MATCH(CONCATENATE(I$4,$A6),'Výsledková listina'!$U:$U,0),1))</f>
        <v>Filák Marek</v>
      </c>
      <c r="J6" s="182" t="str">
        <f>IF(ISNA(MATCH(CONCATENATE(I$4,$A6),'Výsledková listina'!$U:$U,0)),"",INDEX('Výsledková listina'!$W:$W,MATCH(CONCATENATE(I$4,$A6),'Výsledková listina'!$U:$U,0),1))</f>
        <v>Preston/Grauvell Feeder Team MO ČRS Tovačov</v>
      </c>
      <c r="K6" s="188">
        <v>420</v>
      </c>
      <c r="L6" s="184">
        <f>IF(K6="","",RANK(K6,K:K,0))</f>
        <v>6</v>
      </c>
      <c r="M6" s="185"/>
      <c r="N6" s="186">
        <f aca="true" t="shared" si="1" ref="N6:N15">IF(K6="","",RANK(K6,K$6:K$15,0)+(COUNT(K$6:K$15)+1-RANK(K6,K$6:K$15,0)-RANK(K6,K$6:K$15,1))/2+M6)</f>
        <v>6</v>
      </c>
      <c r="O6" s="187"/>
      <c r="P6" s="181" t="str">
        <f>IF(ISNA(MATCH(CONCATENATE(P$4,$A6),'Výsledková listina'!$U:$U,0)),"",INDEX('Výsledková listina'!$D:$D,MATCH(CONCATENATE(P$4,$A6),'Výsledková listina'!$U:$U,0),1))</f>
        <v>Ouředníček Jiří</v>
      </c>
      <c r="Q6" s="182" t="str">
        <f>IF(ISNA(MATCH(CONCATENATE(P$4,$A6),'Výsledková listina'!$U:$U,0)),"",INDEX('Výsledková listina'!$W:$W,MATCH(CONCATENATE(P$4,$A6),'Výsledková listina'!$U:$U,0),1))</f>
        <v>MIVARDI.CZ</v>
      </c>
      <c r="R6" s="188">
        <v>1860</v>
      </c>
      <c r="S6" s="184">
        <f>IF(R6="","",RANK(R6,R:R,0))</f>
        <v>6</v>
      </c>
      <c r="T6" s="185"/>
      <c r="U6" s="186">
        <f aca="true" t="shared" si="2" ref="U6:U15">IF(R6="","",RANK(R6,R$6:R$15,0)+(COUNT(R$6:R$15)+1-RANK(R6,R$6:R$15,0)-RANK(R6,R$6:R$15,1))/2+T6)</f>
        <v>6</v>
      </c>
      <c r="V6" s="187"/>
      <c r="W6" s="181" t="str">
        <f>IF(ISNA(MATCH(CONCATENATE(W$4,$A6),'Výsledková listina'!$U:$U,0)),"",INDEX('Výsledková listina'!$D:$D,MATCH(CONCATENATE(W$4,$A6),'Výsledková listina'!$U:$U,0),1))</f>
        <v>Šabata  Jakub</v>
      </c>
      <c r="X6" s="182" t="str">
        <f>IF(ISNA(MATCH(CONCATENATE(W$4,$A6),'Výsledková listina'!$U:$U,0)),"",INDEX('Výsledková listina'!$W:$W,MATCH(CONCATENATE(W$4,$A6),'Výsledková listina'!$U:$U,0),1))</f>
        <v>VASR.CZ</v>
      </c>
      <c r="Y6" s="188">
        <v>6200</v>
      </c>
      <c r="Z6" s="184">
        <f>IF(Y6="","",RANK(Y6,Y:Y,0))</f>
        <v>6</v>
      </c>
      <c r="AA6" s="185"/>
      <c r="AB6" s="186">
        <f aca="true" t="shared" si="3" ref="AB6:AB15">IF(Y6="","",RANK(Y6,Y$6:Y$15,0)+(COUNT(Y$6:Y$15)+1-RANK(Y6,Y$6:Y$15,0)-RANK(Y6,Y$6:Y$15,1))/2+AA6)</f>
        <v>6</v>
      </c>
      <c r="AC6" s="187"/>
      <c r="AD6" s="181" t="str">
        <f>IF(ISNA(MATCH(CONCATENATE(AD$4,$A6),'Výsledková listina'!$U:$U,0)),"",INDEX('Výsledková listina'!$D:$D,MATCH(CONCATENATE(AD$4,$A6),'Výsledková listina'!$U:$U,0),1))</f>
        <v>Břoušek Jaroslav</v>
      </c>
      <c r="AE6" s="182" t="str">
        <f>IF(ISNA(MATCH(CONCATENATE(AD$4,$A6),'Výsledková listina'!$U:$U,0)),"",INDEX('Výsledková listina'!$W:$W,MATCH(CONCATENATE(AD$4,$A6),'Výsledková listina'!$U:$U,0),1))</f>
        <v>Feeder Team JIHOMORAVÁCI MO MRS Vyškov</v>
      </c>
      <c r="AF6" s="188">
        <v>11780</v>
      </c>
      <c r="AG6" s="184">
        <f>IF(AF6="","",RANK(AF6,AF:AF,0))</f>
        <v>5</v>
      </c>
      <c r="AH6" s="185"/>
      <c r="AI6" s="186">
        <f aca="true" t="shared" si="4" ref="AI6:AI15">IF(AF6="","",RANK(AF6,AF$6:AF$15,0)+(COUNT(AF$6:AF$15)+1-RANK(AF6,AF$6:AF$15,0)-RANK(AF6,AF$6:AF$15,1))/2+AH6)</f>
        <v>5</v>
      </c>
      <c r="AJ6" s="187"/>
      <c r="AK6" s="181" t="str">
        <f>IF(ISNA(MATCH(CONCATENATE(AK$4,$A6),'Výsledková listina'!$U:$U,0)),"",INDEX('Výsledková listina'!$D:$D,MATCH(CONCATENATE(AK$4,$A6),'Výsledková listina'!$U:$U,0),1))</f>
        <v>Kohoutek Josef</v>
      </c>
      <c r="AL6" s="182" t="str">
        <f>IF(ISNA(MATCH(CONCATENATE(AK$4,$A6),'Výsledková listina'!$U:$U,0)),"",INDEX('Výsledková listina'!$W:$W,MATCH(CONCATENATE(AK$4,$A6),'Výsledková listina'!$U:$U,0),1))</f>
        <v>Preston/Grauvell Feeder Team MO ČRS Tovačov</v>
      </c>
      <c r="AM6" s="188">
        <v>10000</v>
      </c>
      <c r="AN6" s="184">
        <f>IF(AM6="","",RANK(AM6,AM:AM,0))</f>
        <v>7</v>
      </c>
      <c r="AO6" s="185"/>
      <c r="AP6" s="186">
        <f aca="true" t="shared" si="5" ref="AP6:AP15">IF(AM6="","",RANK(AM6,AM$6:AM$15,0)+(COUNT(AM$6:AM$15)+1-RANK(AM6,AM$6:AM$15,0)-RANK(AM6,AM$6:AM$15,1))/2+AO6)</f>
        <v>7</v>
      </c>
      <c r="AQ6" s="187"/>
    </row>
    <row r="7" spans="1:43" s="189" customFormat="1" ht="34.5" customHeight="1">
      <c r="A7" s="190">
        <v>2</v>
      </c>
      <c r="B7" s="181">
        <f>IF(ISNA(MATCH(CONCATENATE(B$4,$A7),'Výsledková listina'!$U:$U,0)),"",INDEX('Výsledková listina'!$D:$D,MATCH(CONCATENATE(B$4,$A7),'Výsledková listina'!$U:$U,0),1))</f>
        <v>0</v>
      </c>
      <c r="C7" s="182">
        <f>IF(ISNA(MATCH(CONCATENATE(B$4,$A7),'Výsledková listina'!$U:$U,0)),"",INDEX('Výsledková listina'!$W:$W,MATCH(CONCATENATE(B$4,$A7),'Výsledková listina'!$U:$U,0),1))</f>
        <v>0</v>
      </c>
      <c r="D7" s="188">
        <v>11920</v>
      </c>
      <c r="E7" s="184">
        <f>IF(D7="","",RANK(D7,D:D,0))</f>
        <v>2</v>
      </c>
      <c r="F7" s="185"/>
      <c r="G7" s="186">
        <f t="shared" si="0"/>
        <v>2</v>
      </c>
      <c r="H7" s="191"/>
      <c r="I7" s="181" t="str">
        <f>IF(ISNA(MATCH(CONCATENATE(I$4,$A7),'Výsledková listina'!$U:$U,0)),"",INDEX('Výsledková listina'!$D:$D,MATCH(CONCATENATE(I$4,$A7),'Výsledková listina'!$U:$U,0),1))</f>
        <v>Ohera Tomáš</v>
      </c>
      <c r="J7" s="182" t="str">
        <f>IF(ISNA(MATCH(CONCATENATE(I$4,$A7),'Výsledková listina'!$U:$U,0)),"",INDEX('Výsledková listina'!$W:$W,MATCH(CONCATENATE(I$4,$A7),'Výsledková listina'!$U:$U,0),1))</f>
        <v>MIVARDI Feeder Team Haná</v>
      </c>
      <c r="K7" s="188">
        <v>120</v>
      </c>
      <c r="L7" s="184">
        <f>IF(K7="","",RANK(K7,K:K,0))</f>
        <v>9</v>
      </c>
      <c r="M7" s="185"/>
      <c r="N7" s="186">
        <f t="shared" si="1"/>
        <v>9</v>
      </c>
      <c r="O7" s="191"/>
      <c r="P7" s="181" t="str">
        <f>IF(ISNA(MATCH(CONCATENATE(P$4,$A7),'Výsledková listina'!$U:$U,0)),"",INDEX('Výsledková listina'!$D:$D,MATCH(CONCATENATE(P$4,$A7),'Výsledková listina'!$U:$U,0),1))</f>
        <v>Kabát Petr</v>
      </c>
      <c r="Q7" s="182" t="str">
        <f>IF(ISNA(MATCH(CONCATENATE(P$4,$A7),'Výsledková listina'!$U:$U,0)),"",INDEX('Výsledková listina'!$W:$W,MATCH(CONCATENATE(P$4,$A7),'Výsledková listina'!$U:$U,0),1))</f>
        <v>Feeder team Jizera</v>
      </c>
      <c r="R7" s="183">
        <v>5320</v>
      </c>
      <c r="S7" s="184">
        <f>IF(R7="","",RANK(R7,R:R,0))</f>
        <v>1</v>
      </c>
      <c r="T7" s="185"/>
      <c r="U7" s="186">
        <f t="shared" si="2"/>
        <v>1</v>
      </c>
      <c r="V7" s="191"/>
      <c r="W7" s="181" t="str">
        <f>IF(ISNA(MATCH(CONCATENATE(W$4,$A7),'Výsledková listina'!$U:$U,0)),"",INDEX('Výsledková listina'!$D:$D,MATCH(CONCATENATE(W$4,$A7),'Výsledková listina'!$U:$U,0),1))</f>
        <v>Bromovský Petr</v>
      </c>
      <c r="X7" s="182" t="str">
        <f>IF(ISNA(MATCH(CONCATENATE(W$4,$A7),'Výsledková listina'!$U:$U,0)),"",INDEX('Výsledková listina'!$W:$W,MATCH(CONCATENATE(W$4,$A7),'Výsledková listina'!$U:$U,0),1))</f>
        <v>HARDY Feeder Team</v>
      </c>
      <c r="Y7" s="188">
        <v>1840</v>
      </c>
      <c r="Z7" s="184">
        <f>IF(Y7="","",RANK(Y7,Y:Y,0))</f>
        <v>8</v>
      </c>
      <c r="AA7" s="185"/>
      <c r="AB7" s="186">
        <f t="shared" si="3"/>
        <v>8</v>
      </c>
      <c r="AC7" s="191"/>
      <c r="AD7" s="181" t="str">
        <f>IF(ISNA(MATCH(CONCATENATE(AD$4,$A7),'Výsledková listina'!$U:$U,0)),"",INDEX('Výsledková listina'!$D:$D,MATCH(CONCATENATE(AD$4,$A7),'Výsledková listina'!$U:$U,0),1))</f>
        <v>Douša Jan</v>
      </c>
      <c r="AE7" s="182" t="str">
        <f>IF(ISNA(MATCH(CONCATENATE(AD$4,$A7),'Výsledková listina'!$U:$U,0)),"",INDEX('Výsledková listina'!$W:$W,MATCH(CONCATENATE(AD$4,$A7),'Výsledková listina'!$U:$U,0),1))</f>
        <v>RSK FeederKlub.cz</v>
      </c>
      <c r="AF7" s="183">
        <v>17420</v>
      </c>
      <c r="AG7" s="184">
        <f>IF(AF7="","",RANK(AF7,AF:AF,0))</f>
        <v>1</v>
      </c>
      <c r="AH7" s="185"/>
      <c r="AI7" s="186">
        <f t="shared" si="4"/>
        <v>1</v>
      </c>
      <c r="AJ7" s="191"/>
      <c r="AK7" s="181" t="str">
        <f>IF(ISNA(MATCH(CONCATENATE(AK$4,$A7),'Výsledková listina'!$U:$U,0)),"",INDEX('Výsledková listina'!$D:$D,MATCH(CONCATENATE(AK$4,$A7),'Výsledková listina'!$U:$U,0),1))</f>
        <v>Soukup Michal</v>
      </c>
      <c r="AL7" s="182" t="str">
        <f>IF(ISNA(MATCH(CONCATENATE(AK$4,$A7),'Výsledková listina'!$U:$U,0)),"",INDEX('Výsledková listina'!$W:$W,MATCH(CONCATENATE(AK$4,$A7),'Výsledková listina'!$U:$U,0),1))</f>
        <v>Přátelé ušlechtilého rybolovu Plzeň 1 team SENSAS</v>
      </c>
      <c r="AM7" s="188">
        <v>4880</v>
      </c>
      <c r="AN7" s="184">
        <f>IF(AM7="","",RANK(AM7,AM:AM,0))</f>
        <v>10</v>
      </c>
      <c r="AO7" s="185"/>
      <c r="AP7" s="186">
        <f t="shared" si="5"/>
        <v>10</v>
      </c>
      <c r="AQ7" s="191"/>
    </row>
    <row r="8" spans="1:43" s="189" customFormat="1" ht="34.5" customHeight="1">
      <c r="A8" s="190">
        <v>3</v>
      </c>
      <c r="B8" s="181">
        <f>IF(ISNA(MATCH(CONCATENATE(B$4,$A8),'Výsledková listina'!$U:$U,0)),"",INDEX('Výsledková listina'!$D:$D,MATCH(CONCATENATE(B$4,$A8),'Výsledková listina'!$U:$U,0),1))</f>
        <v>0</v>
      </c>
      <c r="C8" s="182">
        <f>IF(ISNA(MATCH(CONCATENATE(B$4,$A8),'Výsledková listina'!$U:$U,0)),"",INDEX('Výsledková listina'!$W:$W,MATCH(CONCATENATE(B$4,$A8),'Výsledková listina'!$U:$U,0),1))</f>
        <v>0</v>
      </c>
      <c r="D8" s="188">
        <v>2800</v>
      </c>
      <c r="E8" s="184">
        <f>IF(D8="","",RANK(D8,D:D,0))</f>
        <v>7</v>
      </c>
      <c r="F8" s="185"/>
      <c r="G8" s="186">
        <f t="shared" si="0"/>
        <v>7</v>
      </c>
      <c r="H8" s="191"/>
      <c r="I8" s="181" t="str">
        <f>IF(ISNA(MATCH(CONCATENATE(I$4,$A8),'Výsledková listina'!$U:$U,0)),"",INDEX('Výsledková listina'!$D:$D,MATCH(CONCATENATE(I$4,$A8),'Výsledková listina'!$U:$U,0),1))</f>
        <v>Matas Miroslav</v>
      </c>
      <c r="J8" s="182" t="str">
        <f>IF(ISNA(MATCH(CONCATENATE(I$4,$A8),'Výsledková listina'!$U:$U,0)),"",INDEX('Výsledková listina'!$W:$W,MATCH(CONCATENATE(I$4,$A8),'Výsledková listina'!$U:$U,0),1))</f>
        <v>Rybářský kroužek – Browning Feeder Team</v>
      </c>
      <c r="K8" s="188">
        <v>180</v>
      </c>
      <c r="L8" s="184">
        <f>IF(K8="","",RANK(K8,K:K,0))</f>
        <v>7</v>
      </c>
      <c r="M8" s="185"/>
      <c r="N8" s="186">
        <f t="shared" si="1"/>
        <v>7</v>
      </c>
      <c r="O8" s="191"/>
      <c r="P8" s="181" t="str">
        <f>IF(ISNA(MATCH(CONCATENATE(P$4,$A8),'Výsledková listina'!$U:$U,0)),"",INDEX('Výsledková listina'!$D:$D,MATCH(CONCATENATE(P$4,$A8),'Výsledková listina'!$U:$U,0),1))</f>
        <v>Kasl Luboš</v>
      </c>
      <c r="Q8" s="182" t="str">
        <f>IF(ISNA(MATCH(CONCATENATE(P$4,$A8),'Výsledková listina'!$U:$U,0)),"",INDEX('Výsledková listina'!$W:$W,MATCH(CONCATENATE(P$4,$A8),'Výsledková listina'!$U:$U,0),1))</f>
        <v>Ostrá Plzeň 1</v>
      </c>
      <c r="R8" s="188">
        <v>1000</v>
      </c>
      <c r="S8" s="184">
        <f>IF(R8="","",RANK(R8,R:R,0))</f>
        <v>8</v>
      </c>
      <c r="T8" s="185"/>
      <c r="U8" s="186">
        <f t="shared" si="2"/>
        <v>8.5</v>
      </c>
      <c r="V8" s="191"/>
      <c r="W8" s="181" t="str">
        <f>IF(ISNA(MATCH(CONCATENATE(W$4,$A8),'Výsledková listina'!$U:$U,0)),"",INDEX('Výsledková listina'!$D:$D,MATCH(CONCATENATE(W$4,$A8),'Výsledková listina'!$U:$U,0),1))</f>
        <v>Dušánek Tomáš</v>
      </c>
      <c r="X8" s="182" t="str">
        <f>IF(ISNA(MATCH(CONCATENATE(W$4,$A8),'Výsledková listina'!$U:$U,0)),"",INDEX('Výsledková listina'!$W:$W,MATCH(CONCATENATE(W$4,$A8),'Výsledková listina'!$U:$U,0),1))</f>
        <v>RSK KS-FISH Garbolino Jaroměř A</v>
      </c>
      <c r="Y8" s="188">
        <v>6820</v>
      </c>
      <c r="Z8" s="184">
        <f>IF(Y8="","",RANK(Y8,Y:Y,0))</f>
        <v>5</v>
      </c>
      <c r="AA8" s="185"/>
      <c r="AB8" s="186">
        <f t="shared" si="3"/>
        <v>5</v>
      </c>
      <c r="AC8" s="191"/>
      <c r="AD8" s="181" t="str">
        <f>IF(ISNA(MATCH(CONCATENATE(AD$4,$A8),'Výsledková listina'!$U:$U,0)),"",INDEX('Výsledková listina'!$D:$D,MATCH(CONCATENATE(AD$4,$A8),'Výsledková listina'!$U:$U,0),1))</f>
        <v>Hanousek Václav</v>
      </c>
      <c r="AE8" s="182" t="str">
        <f>IF(ISNA(MATCH(CONCATENATE(AD$4,$A8),'Výsledková listina'!$U:$U,0)),"",INDEX('Výsledková listina'!$W:$W,MATCH(CONCATENATE(AD$4,$A8),'Výsledková listina'!$U:$U,0),1))</f>
        <v>MIVARDI Feeder Team Haná</v>
      </c>
      <c r="AF8" s="188">
        <v>15820</v>
      </c>
      <c r="AG8" s="184">
        <f>IF(AF8="","",RANK(AF8,AF:AF,0))</f>
        <v>3</v>
      </c>
      <c r="AH8" s="185"/>
      <c r="AI8" s="186">
        <f t="shared" si="4"/>
        <v>3</v>
      </c>
      <c r="AJ8" s="191"/>
      <c r="AK8" s="181" t="str">
        <f>IF(ISNA(MATCH(CONCATENATE(AK$4,$A8),'Výsledková listina'!$U:$U,0)),"",INDEX('Výsledková listina'!$D:$D,MATCH(CONCATENATE(AK$4,$A8),'Výsledková listina'!$U:$U,0),1))</f>
        <v>Novák Jan</v>
      </c>
      <c r="AL8" s="182" t="str">
        <f>IF(ISNA(MATCH(CONCATENATE(AK$4,$A8),'Výsledková listina'!$U:$U,0)),"",INDEX('Výsledková listina'!$W:$W,MATCH(CONCATENATE(AK$4,$A8),'Výsledková listina'!$U:$U,0),1))</f>
        <v>Kaprňák feeder team</v>
      </c>
      <c r="AM8" s="188">
        <v>5140</v>
      </c>
      <c r="AN8" s="184">
        <f>IF(AM8="","",RANK(AM8,AM:AM,0))</f>
        <v>9</v>
      </c>
      <c r="AO8" s="185"/>
      <c r="AP8" s="186">
        <f t="shared" si="5"/>
        <v>9</v>
      </c>
      <c r="AQ8" s="191"/>
    </row>
    <row r="9" spans="1:43" s="189" customFormat="1" ht="34.5" customHeight="1">
      <c r="A9" s="190">
        <v>4</v>
      </c>
      <c r="B9" s="181">
        <f>IF(ISNA(MATCH(CONCATENATE(B$4,$A9),'Výsledková listina'!$U:$U,0)),"",INDEX('Výsledková listina'!$D:$D,MATCH(CONCATENATE(B$4,$A9),'Výsledková listina'!$U:$U,0),1))</f>
        <v>0</v>
      </c>
      <c r="C9" s="182">
        <f>IF(ISNA(MATCH(CONCATENATE(B$4,$A9),'Výsledková listina'!$U:$U,0)),"",INDEX('Výsledková listina'!$W:$W,MATCH(CONCATENATE(B$4,$A9),'Výsledková listina'!$U:$U,0),1))</f>
        <v>0</v>
      </c>
      <c r="D9" s="188">
        <v>3080</v>
      </c>
      <c r="E9" s="184">
        <f>IF(D9="","",RANK(D9,D:D,0))</f>
        <v>6</v>
      </c>
      <c r="F9" s="185"/>
      <c r="G9" s="186">
        <f t="shared" si="0"/>
        <v>6</v>
      </c>
      <c r="H9" s="191"/>
      <c r="I9" s="181" t="str">
        <f>IF(ISNA(MATCH(CONCATENATE(I$4,$A9),'Výsledková listina'!$U:$U,0)),"",INDEX('Výsledková listina'!$D:$D,MATCH(CONCATENATE(I$4,$A9),'Výsledková listina'!$U:$U,0),1))</f>
        <v>Hrabal Vladimír</v>
      </c>
      <c r="J9" s="182" t="str">
        <f>IF(ISNA(MATCH(CONCATENATE(I$4,$A9),'Výsledková listina'!$U:$U,0)),"",INDEX('Výsledková listina'!$W:$W,MATCH(CONCATENATE(I$4,$A9),'Výsledková listina'!$U:$U,0),1))</f>
        <v>NORMARK Fishing Feeder Team MO ČRS Uničov</v>
      </c>
      <c r="K9" s="188">
        <v>0</v>
      </c>
      <c r="L9" s="184">
        <f>IF(K9="","",RANK(K9,K:K,0))</f>
        <v>10</v>
      </c>
      <c r="M9" s="185"/>
      <c r="N9" s="186">
        <f t="shared" si="1"/>
        <v>10</v>
      </c>
      <c r="O9" s="191"/>
      <c r="P9" s="181" t="str">
        <f>IF(ISNA(MATCH(CONCATENATE(P$4,$A9),'Výsledková listina'!$U:$U,0)),"",INDEX('Výsledková listina'!$D:$D,MATCH(CONCATENATE(P$4,$A9),'Výsledková listina'!$U:$U,0),1))</f>
        <v>Štěpnička Martin</v>
      </c>
      <c r="Q9" s="182" t="str">
        <f>IF(ISNA(MATCH(CONCATENATE(P$4,$A9),'Výsledková listina'!$U:$U,0)),"",INDEX('Výsledková listina'!$W:$W,MATCH(CONCATENATE(P$4,$A9),'Výsledková listina'!$U:$U,0),1))</f>
        <v>RSK FEEDER TEAM MILO-PRAHA</v>
      </c>
      <c r="R9" s="188">
        <v>4700</v>
      </c>
      <c r="S9" s="184">
        <f>IF(R9="","",RANK(R9,R:R,0))</f>
        <v>3</v>
      </c>
      <c r="T9" s="185"/>
      <c r="U9" s="186">
        <f t="shared" si="2"/>
        <v>3</v>
      </c>
      <c r="V9" s="191"/>
      <c r="W9" s="181" t="str">
        <f>IF(ISNA(MATCH(CONCATENATE(W$4,$A9),'Výsledková listina'!$U:$U,0)),"",INDEX('Výsledková listina'!$D:$D,MATCH(CONCATENATE(W$4,$A9),'Výsledková listina'!$U:$U,0),1))</f>
        <v>Chudomel Radek</v>
      </c>
      <c r="X9" s="182" t="str">
        <f>IF(ISNA(MATCH(CONCATENATE(W$4,$A9),'Výsledková listina'!$U:$U,0)),"",INDEX('Výsledková listina'!$W:$W,MATCH(CONCATENATE(W$4,$A9),'Výsledková listina'!$U:$U,0),1))</f>
        <v>Czechie Praha Preston</v>
      </c>
      <c r="Y9" s="188">
        <v>1160</v>
      </c>
      <c r="Z9" s="184">
        <f>IF(Y9="","",RANK(Y9,Y:Y,0))</f>
        <v>10</v>
      </c>
      <c r="AA9" s="185"/>
      <c r="AB9" s="186">
        <f t="shared" si="3"/>
        <v>10</v>
      </c>
      <c r="AC9" s="191"/>
      <c r="AD9" s="181" t="str">
        <f>IF(ISNA(MATCH(CONCATENATE(AD$4,$A9),'Výsledková listina'!$U:$U,0)),"",INDEX('Výsledková listina'!$D:$D,MATCH(CONCATENATE(AD$4,$A9),'Výsledková listina'!$U:$U,0),1))</f>
        <v>Pešout Petr</v>
      </c>
      <c r="AE9" s="182" t="str">
        <f>IF(ISNA(MATCH(CONCATENATE(AD$4,$A9),'Výsledková listina'!$U:$U,0)),"",INDEX('Výsledková listina'!$W:$W,MATCH(CONCATENATE(AD$4,$A9),'Výsledková listina'!$U:$U,0),1))</f>
        <v>ROBINSON Feeder Team MO ČRS Sázava</v>
      </c>
      <c r="AF9" s="188">
        <v>5960</v>
      </c>
      <c r="AG9" s="184">
        <f>IF(AF9="","",RANK(AF9,AF:AF,0))</f>
        <v>8</v>
      </c>
      <c r="AH9" s="185"/>
      <c r="AI9" s="186">
        <f t="shared" si="4"/>
        <v>8</v>
      </c>
      <c r="AJ9" s="191"/>
      <c r="AK9" s="181" t="str">
        <f>IF(ISNA(MATCH(CONCATENATE(AK$4,$A9),'Výsledková listina'!$U:$U,0)),"",INDEX('Výsledková listina'!$D:$D,MATCH(CONCATENATE(AK$4,$A9),'Výsledková listina'!$U:$U,0),1))</f>
        <v>Bartoň Roman</v>
      </c>
      <c r="AL9" s="182" t="str">
        <f>IF(ISNA(MATCH(CONCATENATE(AK$4,$A9),'Výsledková listina'!$U:$U,0)),"",INDEX('Výsledková listina'!$W:$W,MATCH(CONCATENATE(AK$4,$A9),'Výsledková listina'!$U:$U,0),1))</f>
        <v>HARDY Feeder Team</v>
      </c>
      <c r="AM9" s="188">
        <v>14120</v>
      </c>
      <c r="AN9" s="184">
        <f>IF(AM9="","",RANK(AM9,AM:AM,0))</f>
        <v>4</v>
      </c>
      <c r="AO9" s="185"/>
      <c r="AP9" s="186">
        <f t="shared" si="5"/>
        <v>4</v>
      </c>
      <c r="AQ9" s="191"/>
    </row>
    <row r="10" spans="1:43" s="189" customFormat="1" ht="34.5" customHeight="1">
      <c r="A10" s="190">
        <v>5</v>
      </c>
      <c r="B10" s="181">
        <f>IF(ISNA(MATCH(CONCATENATE(B$4,$A10),'Výsledková listina'!$U:$U,0)),"",INDEX('Výsledková listina'!$D:$D,MATCH(CONCATENATE(B$4,$A10),'Výsledková listina'!$U:$U,0),1))</f>
        <v>0</v>
      </c>
      <c r="C10" s="182">
        <f>IF(ISNA(MATCH(CONCATENATE(B$4,$A10),'Výsledková listina'!$U:$U,0)),"",INDEX('Výsledková listina'!$W:$W,MATCH(CONCATENATE(B$4,$A10),'Výsledková listina'!$U:$U,0),1))</f>
        <v>0</v>
      </c>
      <c r="D10" s="188">
        <v>1020</v>
      </c>
      <c r="E10" s="184">
        <f>IF(D10="","",RANK(D10,D:D,0))</f>
        <v>10</v>
      </c>
      <c r="F10" s="185"/>
      <c r="G10" s="186">
        <f t="shared" si="0"/>
        <v>10</v>
      </c>
      <c r="H10" s="191"/>
      <c r="I10" s="181" t="str">
        <f>IF(ISNA(MATCH(CONCATENATE(I$4,$A10),'Výsledková listina'!$U:$U,0)),"",INDEX('Výsledková listina'!$D:$D,MATCH(CONCATENATE(I$4,$A10),'Výsledková listina'!$U:$U,0),1))</f>
        <v>Kříž Petr</v>
      </c>
      <c r="J10" s="182" t="str">
        <f>IF(ISNA(MATCH(CONCATENATE(I$4,$A10),'Výsledková listina'!$U:$U,0)),"",INDEX('Výsledková listina'!$W:$W,MATCH(CONCATENATE(I$4,$A10),'Výsledková listina'!$U:$U,0),1))</f>
        <v>Ostrá Plzeň 1</v>
      </c>
      <c r="K10" s="183">
        <v>3740</v>
      </c>
      <c r="L10" s="184">
        <f>IF(K10="","",RANK(K10,K:K,0))</f>
        <v>1</v>
      </c>
      <c r="M10" s="185"/>
      <c r="N10" s="186">
        <f t="shared" si="1"/>
        <v>1</v>
      </c>
      <c r="O10" s="191"/>
      <c r="P10" s="181" t="str">
        <f>IF(ISNA(MATCH(CONCATENATE(P$4,$A10),'Výsledková listina'!$U:$U,0)),"",INDEX('Výsledková listina'!$D:$D,MATCH(CONCATENATE(P$4,$A10),'Výsledková listina'!$U:$U,0),1))</f>
        <v>Velebný Pavel</v>
      </c>
      <c r="Q10" s="182" t="str">
        <f>IF(ISNA(MATCH(CONCATENATE(P$4,$A10),'Výsledková listina'!$U:$U,0)),"",INDEX('Výsledková listina'!$W:$W,MATCH(CONCATENATE(P$4,$A10),'Výsledková listina'!$U:$U,0),1))</f>
        <v>Rybářský kroužek – Browning Feeder Team</v>
      </c>
      <c r="R10" s="188">
        <v>1000</v>
      </c>
      <c r="S10" s="184">
        <f>IF(R10="","",RANK(R10,R:R,0))</f>
        <v>8</v>
      </c>
      <c r="T10" s="185"/>
      <c r="U10" s="186">
        <f t="shared" si="2"/>
        <v>8.5</v>
      </c>
      <c r="V10" s="191"/>
      <c r="W10" s="181" t="str">
        <f>IF(ISNA(MATCH(CONCATENATE(W$4,$A10),'Výsledková listina'!$U:$U,0)),"",INDEX('Výsledková listina'!$D:$D,MATCH(CONCATENATE(W$4,$A10),'Výsledková listina'!$U:$U,0),1))</f>
        <v>Přidal Petr</v>
      </c>
      <c r="X10" s="182" t="str">
        <f>IF(ISNA(MATCH(CONCATENATE(W$4,$A10),'Výsledková listina'!$U:$U,0)),"",INDEX('Výsledková listina'!$W:$W,MATCH(CONCATENATE(W$4,$A10),'Výsledková listina'!$U:$U,0),1))</f>
        <v>NORMARK Fishing Feeder Team MO ČRS Uničov</v>
      </c>
      <c r="Y10" s="188">
        <v>4940</v>
      </c>
      <c r="Z10" s="184">
        <f>IF(Y10="","",RANK(Y10,Y:Y,0))</f>
        <v>7</v>
      </c>
      <c r="AA10" s="185"/>
      <c r="AB10" s="186">
        <f t="shared" si="3"/>
        <v>7</v>
      </c>
      <c r="AC10" s="191"/>
      <c r="AD10" s="181" t="str">
        <f>IF(ISNA(MATCH(CONCATENATE(AD$4,$A10),'Výsledková listina'!$U:$U,0)),"",INDEX('Výsledková listina'!$D:$D,MATCH(CONCATENATE(AD$4,$A10),'Výsledková listina'!$U:$U,0),1))</f>
        <v>Nerad Rostislav</v>
      </c>
      <c r="AE10" s="182" t="str">
        <f>IF(ISNA(MATCH(CONCATENATE(AD$4,$A10),'Výsledková listina'!$U:$U,0)),"",INDEX('Výsledková listina'!$W:$W,MATCH(CONCATENATE(AD$4,$A10),'Výsledková listina'!$U:$U,0),1))</f>
        <v>Tinca Feeder Mančaft</v>
      </c>
      <c r="AF10" s="188">
        <v>17200</v>
      </c>
      <c r="AG10" s="184">
        <f>IF(AF10="","",RANK(AF10,AF:AF,0))</f>
        <v>2</v>
      </c>
      <c r="AH10" s="185"/>
      <c r="AI10" s="186">
        <f t="shared" si="4"/>
        <v>2</v>
      </c>
      <c r="AJ10" s="191"/>
      <c r="AK10" s="181" t="str">
        <f>IF(ISNA(MATCH(CONCATENATE(AK$4,$A10),'Výsledková listina'!$U:$U,0)),"",INDEX('Výsledková listina'!$D:$D,MATCH(CONCATENATE(AK$4,$A10),'Výsledková listina'!$U:$U,0),1))</f>
        <v>Kabourek Václav</v>
      </c>
      <c r="AL10" s="182" t="str">
        <f>IF(ISNA(MATCH(CONCATENATE(AK$4,$A10),'Výsledková listina'!$U:$U,0)),"",INDEX('Výsledková listina'!$W:$W,MATCH(CONCATENATE(AK$4,$A10),'Výsledková listina'!$U:$U,0),1))</f>
        <v>RSK FEEDER TEAM MILO-PRAHA</v>
      </c>
      <c r="AM10" s="188">
        <v>15680</v>
      </c>
      <c r="AN10" s="184">
        <f>IF(AM10="","",RANK(AM10,AM:AM,0))</f>
        <v>2</v>
      </c>
      <c r="AO10" s="185"/>
      <c r="AP10" s="186">
        <f t="shared" si="5"/>
        <v>2</v>
      </c>
      <c r="AQ10" s="191"/>
    </row>
    <row r="11" spans="1:43" s="189" customFormat="1" ht="34.5" customHeight="1">
      <c r="A11" s="190">
        <v>6</v>
      </c>
      <c r="B11" s="181">
        <f>IF(ISNA(MATCH(CONCATENATE(B$4,$A11),'Výsledková listina'!$U:$U,0)),"",INDEX('Výsledková listina'!$D:$D,MATCH(CONCATENATE(B$4,$A11),'Výsledková listina'!$U:$U,0),1))</f>
        <v>0</v>
      </c>
      <c r="C11" s="182">
        <f>IF(ISNA(MATCH(CONCATENATE(B$4,$A11),'Výsledková listina'!$U:$U,0)),"",INDEX('Výsledková listina'!$W:$W,MATCH(CONCATENATE(B$4,$A11),'Výsledková listina'!$U:$U,0),1))</f>
        <v>0</v>
      </c>
      <c r="D11" s="188">
        <v>2200</v>
      </c>
      <c r="E11" s="184">
        <f>IF(D11="","",RANK(D11,D:D,0))</f>
        <v>8</v>
      </c>
      <c r="F11" s="185"/>
      <c r="G11" s="186">
        <f t="shared" si="0"/>
        <v>8</v>
      </c>
      <c r="H11" s="191"/>
      <c r="I11" s="181" t="str">
        <f>IF(ISNA(MATCH(CONCATENATE(I$4,$A11),'Výsledková listina'!$U:$U,0)),"",INDEX('Výsledková listina'!$D:$D,MATCH(CONCATENATE(I$4,$A11),'Výsledková listina'!$U:$U,0),1))</f>
        <v>Řehoř Michal</v>
      </c>
      <c r="J11" s="182" t="str">
        <f>IF(ISNA(MATCH(CONCATENATE(I$4,$A11),'Výsledková listina'!$U:$U,0)),"",INDEX('Výsledková listina'!$W:$W,MATCH(CONCATENATE(I$4,$A11),'Výsledková listina'!$U:$U,0),1))</f>
        <v>Tinca Feeder Mančaft</v>
      </c>
      <c r="K11" s="188">
        <v>140</v>
      </c>
      <c r="L11" s="184">
        <f>IF(K11="","",RANK(K11,K:K,0))</f>
        <v>8</v>
      </c>
      <c r="M11" s="185"/>
      <c r="N11" s="186">
        <f t="shared" si="1"/>
        <v>8</v>
      </c>
      <c r="O11" s="191"/>
      <c r="P11" s="181" t="str">
        <f>IF(ISNA(MATCH(CONCATENATE(P$4,$A11),'Výsledková listina'!$U:$U,0)),"",INDEX('Výsledková listina'!$D:$D,MATCH(CONCATENATE(P$4,$A11),'Výsledková listina'!$U:$U,0),1))</f>
        <v>Mokryš Marian</v>
      </c>
      <c r="Q11" s="182" t="str">
        <f>IF(ISNA(MATCH(CONCATENATE(P$4,$A11),'Výsledková listina'!$U:$U,0)),"",INDEX('Výsledková listina'!$W:$W,MATCH(CONCATENATE(P$4,$A11),'Výsledková listina'!$U:$U,0),1))</f>
        <v>Preston/Grauvell Feeder Team MO ČRS Tovačov</v>
      </c>
      <c r="R11" s="188">
        <v>3340</v>
      </c>
      <c r="S11" s="184">
        <f>IF(R11="","",RANK(R11,R:R,0))</f>
        <v>4</v>
      </c>
      <c r="T11" s="185"/>
      <c r="U11" s="186">
        <f t="shared" si="2"/>
        <v>4</v>
      </c>
      <c r="V11" s="191"/>
      <c r="W11" s="181" t="str">
        <f>IF(ISNA(MATCH(CONCATENATE(W$4,$A11),'Výsledková listina'!$U:$U,0)),"",INDEX('Výsledková listina'!$D:$D,MATCH(CONCATENATE(W$4,$A11),'Výsledková listina'!$U:$U,0),1))</f>
        <v>Pelíšek František</v>
      </c>
      <c r="X11" s="182" t="str">
        <f>IF(ISNA(MATCH(CONCATENATE(W$4,$A11),'Výsledková listina'!$U:$U,0)),"",INDEX('Výsledková listina'!$W:$W,MATCH(CONCATENATE(W$4,$A11),'Výsledková listina'!$U:$U,0),1))</f>
        <v>Daiwa feeder team</v>
      </c>
      <c r="Y11" s="188">
        <v>6840</v>
      </c>
      <c r="Z11" s="184">
        <f>IF(Y11="","",RANK(Y11,Y:Y,0))</f>
        <v>4</v>
      </c>
      <c r="AA11" s="185"/>
      <c r="AB11" s="186">
        <f t="shared" si="3"/>
        <v>4</v>
      </c>
      <c r="AC11" s="191"/>
      <c r="AD11" s="181" t="str">
        <f>IF(ISNA(MATCH(CONCATENATE(AD$4,$A11),'Výsledková listina'!$U:$U,0)),"",INDEX('Výsledková listina'!$D:$D,MATCH(CONCATENATE(AD$4,$A11),'Výsledková listina'!$U:$U,0),1))</f>
        <v>Ouředníček Jan</v>
      </c>
      <c r="AE11" s="182" t="str">
        <f>IF(ISNA(MATCH(CONCATENATE(AD$4,$A11),'Výsledková listina'!$U:$U,0)),"",INDEX('Výsledková listina'!$W:$W,MATCH(CONCATENATE(AD$4,$A11),'Výsledková listina'!$U:$U,0),1))</f>
        <v>MIVARDI.CZ</v>
      </c>
      <c r="AF11" s="188">
        <v>7020</v>
      </c>
      <c r="AG11" s="184">
        <f>IF(AF11="","",RANK(AF11,AF:AF,0))</f>
        <v>6</v>
      </c>
      <c r="AH11" s="185"/>
      <c r="AI11" s="186">
        <f t="shared" si="4"/>
        <v>6</v>
      </c>
      <c r="AJ11" s="191"/>
      <c r="AK11" s="181" t="str">
        <f>IF(ISNA(MATCH(CONCATENATE(AK$4,$A11),'Výsledková listina'!$U:$U,0)),"",INDEX('Výsledková listina'!$D:$D,MATCH(CONCATENATE(AK$4,$A11),'Výsledková listina'!$U:$U,0),1))</f>
        <v>Stříbrský Viktor  </v>
      </c>
      <c r="AL11" s="182" t="str">
        <f>IF(ISNA(MATCH(CONCATENATE(AK$4,$A11),'Výsledková listina'!$U:$U,0)),"",INDEX('Výsledková listina'!$W:$W,MATCH(CONCATENATE(AK$4,$A11),'Výsledková listina'!$U:$U,0),1))</f>
        <v>Ostrá Plzeň 1</v>
      </c>
      <c r="AM11" s="188">
        <v>15140</v>
      </c>
      <c r="AN11" s="184">
        <f>IF(AM11="","",RANK(AM11,AM:AM,0))</f>
        <v>3</v>
      </c>
      <c r="AO11" s="185"/>
      <c r="AP11" s="186">
        <f t="shared" si="5"/>
        <v>3</v>
      </c>
      <c r="AQ11" s="191"/>
    </row>
    <row r="12" spans="1:43" s="189" customFormat="1" ht="34.5" customHeight="1">
      <c r="A12" s="190">
        <v>7</v>
      </c>
      <c r="B12" s="181">
        <f>IF(ISNA(MATCH(CONCATENATE(B$4,$A12),'Výsledková listina'!$U:$U,0)),"",INDEX('Výsledková listina'!$D:$D,MATCH(CONCATENATE(B$4,$A12),'Výsledková listina'!$U:$U,0),1))</f>
        <v>0</v>
      </c>
      <c r="C12" s="182">
        <f>IF(ISNA(MATCH(CONCATENATE(B$4,$A12),'Výsledková listina'!$U:$U,0)),"",INDEX('Výsledková listina'!$W:$W,MATCH(CONCATENATE(B$4,$A12),'Výsledková listina'!$U:$U,0),1))</f>
        <v>0</v>
      </c>
      <c r="D12" s="188">
        <v>3540</v>
      </c>
      <c r="E12" s="184">
        <f>IF(D12="","",RANK(D12,D:D,0))</f>
        <v>4</v>
      </c>
      <c r="F12" s="185"/>
      <c r="G12" s="186">
        <f t="shared" si="0"/>
        <v>4</v>
      </c>
      <c r="H12" s="191"/>
      <c r="I12" s="181" t="str">
        <f>IF(ISNA(MATCH(CONCATENATE(I$4,$A12),'Výsledková listina'!$U:$U,0)),"",INDEX('Výsledková listina'!$D:$D,MATCH(CONCATENATE(I$4,$A12),'Výsledková listina'!$U:$U,0),1))</f>
        <v>Kadlec Tomáš</v>
      </c>
      <c r="J12" s="182" t="str">
        <f>IF(ISNA(MATCH(CONCATENATE(I$4,$A12),'Výsledková listina'!$U:$U,0)),"",INDEX('Výsledková listina'!$W:$W,MATCH(CONCATENATE(I$4,$A12),'Výsledková listina'!$U:$U,0),1))</f>
        <v>RSK KS-FISH Garbolino Jaroměř A</v>
      </c>
      <c r="K12" s="188">
        <v>520</v>
      </c>
      <c r="L12" s="184">
        <f>IF(K12="","",RANK(K12,K:K,0))</f>
        <v>5</v>
      </c>
      <c r="M12" s="185"/>
      <c r="N12" s="186">
        <f t="shared" si="1"/>
        <v>5</v>
      </c>
      <c r="O12" s="191"/>
      <c r="P12" s="181" t="str">
        <f>IF(ISNA(MATCH(CONCATENATE(P$4,$A12),'Výsledková listina'!$U:$U,0)),"",INDEX('Výsledková listina'!$D:$D,MATCH(CONCATENATE(P$4,$A12),'Výsledková listina'!$U:$U,0),1))</f>
        <v>Havlíček Petr</v>
      </c>
      <c r="Q12" s="182" t="str">
        <f>IF(ISNA(MATCH(CONCATENATE(P$4,$A12),'Výsledková listina'!$U:$U,0)),"",INDEX('Výsledková listina'!$W:$W,MATCH(CONCATENATE(P$4,$A12),'Výsledková listina'!$U:$U,0),1))</f>
        <v>Kaprňák feeder team</v>
      </c>
      <c r="R12" s="188">
        <v>920</v>
      </c>
      <c r="S12" s="184">
        <f>IF(R12="","",RANK(R12,R:R,0))</f>
        <v>10</v>
      </c>
      <c r="T12" s="185"/>
      <c r="U12" s="186">
        <f t="shared" si="2"/>
        <v>10</v>
      </c>
      <c r="V12" s="191"/>
      <c r="W12" s="181" t="str">
        <f>IF(ISNA(MATCH(CONCATENATE(W$4,$A12),'Výsledková listina'!$U:$U,0)),"",INDEX('Výsledková listina'!$D:$D,MATCH(CONCATENATE(W$4,$A12),'Výsledková listina'!$U:$U,0),1))</f>
        <v>Vitásek Jiří</v>
      </c>
      <c r="X12" s="182" t="str">
        <f>IF(ISNA(MATCH(CONCATENATE(W$4,$A12),'Výsledková listina'!$U:$U,0)),"",INDEX('Výsledková listina'!$W:$W,MATCH(CONCATENATE(W$4,$A12),'Výsledková listina'!$U:$U,0),1))</f>
        <v>MIVARDI Feeder Team Haná</v>
      </c>
      <c r="Y12" s="183">
        <v>9420</v>
      </c>
      <c r="Z12" s="184">
        <f>IF(Y12="","",RANK(Y12,Y:Y,0))</f>
        <v>1</v>
      </c>
      <c r="AA12" s="185"/>
      <c r="AB12" s="186">
        <f t="shared" si="3"/>
        <v>1</v>
      </c>
      <c r="AC12" s="191"/>
      <c r="AD12" s="181" t="str">
        <f>IF(ISNA(MATCH(CONCATENATE(AD$4,$A12),'Výsledková listina'!$U:$U,0)),"",INDEX('Výsledková listina'!$D:$D,MATCH(CONCATENATE(AD$4,$A12),'Výsledková listina'!$U:$U,0),1))</f>
        <v>Prepsl Jan</v>
      </c>
      <c r="AE12" s="182" t="str">
        <f>IF(ISNA(MATCH(CONCATENATE(AD$4,$A12),'Výsledková listina'!$U:$U,0)),"",INDEX('Výsledková listina'!$W:$W,MATCH(CONCATENATE(AD$4,$A12),'Výsledková listina'!$U:$U,0),1))</f>
        <v>Czechie Praha Preston</v>
      </c>
      <c r="AF12" s="188">
        <v>14160</v>
      </c>
      <c r="AG12" s="184">
        <f>IF(AF12="","",RANK(AF12,AF:AF,0))</f>
        <v>4</v>
      </c>
      <c r="AH12" s="185"/>
      <c r="AI12" s="186">
        <f t="shared" si="4"/>
        <v>4</v>
      </c>
      <c r="AJ12" s="191"/>
      <c r="AK12" s="181" t="str">
        <f>IF(ISNA(MATCH(CONCATENATE(AK$4,$A12),'Výsledková listina'!$U:$U,0)),"",INDEX('Výsledková listina'!$D:$D,MATCH(CONCATENATE(AK$4,$A12),'Výsledková listina'!$U:$U,0),1))</f>
        <v>Tychler Milan</v>
      </c>
      <c r="AL12" s="182" t="str">
        <f>IF(ISNA(MATCH(CONCATENATE(AK$4,$A12),'Výsledková listina'!$U:$U,0)),"",INDEX('Výsledková listina'!$W:$W,MATCH(CONCATENATE(AK$4,$A12),'Výsledková listina'!$U:$U,0),1))</f>
        <v>NORMARK Fishing Feeder Team MO ČRS Uničov</v>
      </c>
      <c r="AM12" s="188">
        <v>13020</v>
      </c>
      <c r="AN12" s="184">
        <f>IF(AM12="","",RANK(AM12,AM:AM,0))</f>
        <v>5</v>
      </c>
      <c r="AO12" s="185"/>
      <c r="AP12" s="186">
        <f t="shared" si="5"/>
        <v>5</v>
      </c>
      <c r="AQ12" s="191"/>
    </row>
    <row r="13" spans="1:43" s="189" customFormat="1" ht="34.5" customHeight="1">
      <c r="A13" s="190">
        <v>8</v>
      </c>
      <c r="B13" s="181">
        <f>IF(ISNA(MATCH(CONCATENATE(B$4,$A13),'Výsledková listina'!$U:$U,0)),"",INDEX('Výsledková listina'!$D:$D,MATCH(CONCATENATE(B$4,$A13),'Výsledková listina'!$U:$U,0),1))</f>
        <v>0</v>
      </c>
      <c r="C13" s="182">
        <f>IF(ISNA(MATCH(CONCATENATE(B$4,$A13),'Výsledková listina'!$U:$U,0)),"",INDEX('Výsledková listina'!$W:$W,MATCH(CONCATENATE(B$4,$A13),'Výsledková listina'!$U:$U,0),1))</f>
        <v>0</v>
      </c>
      <c r="D13" s="188">
        <v>3600</v>
      </c>
      <c r="E13" s="184">
        <f>IF(D13="","",RANK(D13,D:D,0))</f>
        <v>3</v>
      </c>
      <c r="F13" s="185"/>
      <c r="G13" s="186">
        <f t="shared" si="0"/>
        <v>3</v>
      </c>
      <c r="H13" s="191"/>
      <c r="I13" s="181" t="str">
        <f>IF(ISNA(MATCH(CONCATENATE(I$4,$A13),'Výsledková listina'!$U:$U,0)),"",INDEX('Výsledková listina'!$D:$D,MATCH(CONCATENATE(I$4,$A13),'Výsledková listina'!$U:$U,0),1))</f>
        <v>Kameník Jaroslav</v>
      </c>
      <c r="J13" s="182" t="str">
        <f>IF(ISNA(MATCH(CONCATENATE(I$4,$A13),'Výsledková listina'!$U:$U,0)),"",INDEX('Výsledková listina'!$W:$W,MATCH(CONCATENATE(I$4,$A13),'Výsledková listina'!$U:$U,0),1))</f>
        <v>Feeder team Jizera</v>
      </c>
      <c r="K13" s="188">
        <v>1420</v>
      </c>
      <c r="L13" s="184">
        <f>IF(K13="","",RANK(K13,K:K,0))</f>
        <v>2</v>
      </c>
      <c r="M13" s="185"/>
      <c r="N13" s="186">
        <f t="shared" si="1"/>
        <v>2</v>
      </c>
      <c r="O13" s="191"/>
      <c r="P13" s="181" t="str">
        <f>IF(ISNA(MATCH(CONCATENATE(P$4,$A13),'Výsledková listina'!$U:$U,0)),"",INDEX('Výsledková listina'!$D:$D,MATCH(CONCATENATE(P$4,$A13),'Výsledková listina'!$U:$U,0),1))</f>
        <v>Nocar Pavel</v>
      </c>
      <c r="Q13" s="182" t="str">
        <f>IF(ISNA(MATCH(CONCATENATE(P$4,$A13),'Výsledková listina'!$U:$U,0)),"",INDEX('Výsledková listina'!$W:$W,MATCH(CONCATENATE(P$4,$A13),'Výsledková listina'!$U:$U,0),1))</f>
        <v>Přátelé ušlechtilého rybolovu Plzeň 1 team SENSAS</v>
      </c>
      <c r="R13" s="188">
        <v>5120</v>
      </c>
      <c r="S13" s="184">
        <f>IF(R13="","",RANK(R13,R:R,0))</f>
        <v>2</v>
      </c>
      <c r="T13" s="185"/>
      <c r="U13" s="186">
        <f t="shared" si="2"/>
        <v>2</v>
      </c>
      <c r="V13" s="191"/>
      <c r="W13" s="181" t="str">
        <f>IF(ISNA(MATCH(CONCATENATE(W$4,$A13),'Výsledková listina'!$U:$U,0)),"",INDEX('Výsledková listina'!$D:$D,MATCH(CONCATENATE(W$4,$A13),'Výsledková listina'!$U:$U,0),1))</f>
        <v>Popadinec Richard</v>
      </c>
      <c r="X13" s="182" t="str">
        <f>IF(ISNA(MATCH(CONCATENATE(W$4,$A13),'Výsledková listina'!$U:$U,0)),"",INDEX('Výsledková listina'!$W:$W,MATCH(CONCATENATE(W$4,$A13),'Výsledková listina'!$U:$U,0),1))</f>
        <v>Tinca Feeder Mančaft</v>
      </c>
      <c r="Y13" s="188">
        <v>1740</v>
      </c>
      <c r="Z13" s="184">
        <f>IF(Y13="","",RANK(Y13,Y:Y,0))</f>
        <v>9</v>
      </c>
      <c r="AA13" s="185"/>
      <c r="AB13" s="186">
        <f t="shared" si="3"/>
        <v>9</v>
      </c>
      <c r="AC13" s="191"/>
      <c r="AD13" s="181" t="str">
        <f>IF(ISNA(MATCH(CONCATENATE(AD$4,$A13),'Výsledková listina'!$U:$U,0)),"",INDEX('Výsledková listina'!$D:$D,MATCH(CONCATENATE(AD$4,$A13),'Výsledková listina'!$U:$U,0),1))</f>
        <v>Vymazal Petr</v>
      </c>
      <c r="AE13" s="182" t="str">
        <f>IF(ISNA(MATCH(CONCATENATE(AD$4,$A13),'Výsledková listina'!$U:$U,0)),"",INDEX('Výsledková listina'!$W:$W,MATCH(CONCATENATE(AD$4,$A13),'Výsledková listina'!$U:$U,0),1))</f>
        <v>Feeder team Jizera</v>
      </c>
      <c r="AF13" s="188">
        <v>1340</v>
      </c>
      <c r="AG13" s="184">
        <f>IF(AF13="","",RANK(AF13,AF:AF,0))</f>
        <v>10</v>
      </c>
      <c r="AH13" s="185"/>
      <c r="AI13" s="186">
        <f t="shared" si="4"/>
        <v>10</v>
      </c>
      <c r="AJ13" s="191"/>
      <c r="AK13" s="181" t="str">
        <f>IF(ISNA(MATCH(CONCATENATE(AK$4,$A13),'Výsledková listina'!$U:$U,0)),"",INDEX('Výsledková listina'!$D:$D,MATCH(CONCATENATE(AK$4,$A13),'Výsledková listina'!$U:$U,0),1))</f>
        <v>Maťák  Martin</v>
      </c>
      <c r="AL13" s="182" t="str">
        <f>IF(ISNA(MATCH(CONCATENATE(AK$4,$A13),'Výsledková listina'!$U:$U,0)),"",INDEX('Výsledková listina'!$W:$W,MATCH(CONCATENATE(AK$4,$A13),'Výsledková listina'!$U:$U,0),1))</f>
        <v>VASR.CZ</v>
      </c>
      <c r="AM13" s="183">
        <v>27040</v>
      </c>
      <c r="AN13" s="184">
        <f>IF(AM13="","",RANK(AM13,AM:AM,0))</f>
        <v>1</v>
      </c>
      <c r="AO13" s="185"/>
      <c r="AP13" s="186">
        <f t="shared" si="5"/>
        <v>1</v>
      </c>
      <c r="AQ13" s="191"/>
    </row>
    <row r="14" spans="1:43" s="189" customFormat="1" ht="34.5" customHeight="1">
      <c r="A14" s="190">
        <v>9</v>
      </c>
      <c r="B14" s="181">
        <f>IF(ISNA(MATCH(CONCATENATE(B$4,$A14),'Výsledková listina'!$U:$U,0)),"",INDEX('Výsledková listina'!$D:$D,MATCH(CONCATENATE(B$4,$A14),'Výsledková listina'!$U:$U,0),1))</f>
        <v>0</v>
      </c>
      <c r="C14" s="182">
        <f>IF(ISNA(MATCH(CONCATENATE(B$4,$A14),'Výsledková listina'!$U:$U,0)),"",INDEX('Výsledková listina'!$W:$W,MATCH(CONCATENATE(B$4,$A14),'Výsledková listina'!$U:$U,0),1))</f>
        <v>0</v>
      </c>
      <c r="D14" s="188">
        <v>1680</v>
      </c>
      <c r="E14" s="184">
        <f>IF(D14="","",RANK(D14,D:D,0))</f>
        <v>9</v>
      </c>
      <c r="F14" s="185"/>
      <c r="G14" s="192">
        <f t="shared" si="0"/>
        <v>9</v>
      </c>
      <c r="H14" s="193"/>
      <c r="I14" s="181" t="str">
        <f>IF(ISNA(MATCH(CONCATENATE(I$4,$A14),'Výsledková listina'!$U:$U,0)),"",INDEX('Výsledková listina'!$D:$D,MATCH(CONCATENATE(I$4,$A14),'Výsledková listina'!$U:$U,0),1))</f>
        <v>Staněk Karel</v>
      </c>
      <c r="J14" s="182" t="str">
        <f>IF(ISNA(MATCH(CONCATENATE(I$4,$A14),'Výsledková listina'!$U:$U,0)),"",INDEX('Výsledková listina'!$W:$W,MATCH(CONCATENATE(I$4,$A14),'Výsledková listina'!$U:$U,0),1))</f>
        <v>RSK FEEDER TEAM MILO-PRAHA</v>
      </c>
      <c r="K14" s="188">
        <v>560</v>
      </c>
      <c r="L14" s="184">
        <f>IF(K14="","",RANK(K14,K:K,0))</f>
        <v>4</v>
      </c>
      <c r="M14" s="185"/>
      <c r="N14" s="192">
        <f t="shared" si="1"/>
        <v>4</v>
      </c>
      <c r="O14" s="193"/>
      <c r="P14" s="181" t="str">
        <f>IF(ISNA(MATCH(CONCATENATE(P$4,$A14),'Výsledková listina'!$U:$U,0)),"",INDEX('Výsledková listina'!$D:$D,MATCH(CONCATENATE(P$4,$A14),'Výsledková listina'!$U:$U,0),1))</f>
        <v>Koubek František</v>
      </c>
      <c r="Q14" s="182" t="str">
        <f>IF(ISNA(MATCH(CONCATENATE(P$4,$A14),'Výsledková listina'!$U:$U,0)),"",INDEX('Výsledková listina'!$W:$W,MATCH(CONCATENATE(P$4,$A14),'Výsledková listina'!$U:$U,0),1))</f>
        <v>RSK FeederKlub.cz</v>
      </c>
      <c r="R14" s="188">
        <v>2780</v>
      </c>
      <c r="S14" s="184">
        <f>IF(R14="","",RANK(R14,R:R,0))</f>
        <v>5</v>
      </c>
      <c r="T14" s="185"/>
      <c r="U14" s="192">
        <f t="shared" si="2"/>
        <v>5</v>
      </c>
      <c r="V14" s="193"/>
      <c r="W14" s="181" t="str">
        <f>IF(ISNA(MATCH(CONCATENATE(W$4,$A14),'Výsledková listina'!$U:$U,0)),"",INDEX('Výsledková listina'!$D:$D,MATCH(CONCATENATE(W$4,$A14),'Výsledková listina'!$U:$U,0),1))</f>
        <v>Chadraba Petr</v>
      </c>
      <c r="X14" s="182" t="str">
        <f>IF(ISNA(MATCH(CONCATENATE(W$4,$A14),'Výsledková listina'!$U:$U,0)),"",INDEX('Výsledková listina'!$W:$W,MATCH(CONCATENATE(W$4,$A14),'Výsledková listina'!$U:$U,0),1))</f>
        <v>Feeder Team JIHOMORAVÁCI MO MRS Vyškov</v>
      </c>
      <c r="Y14" s="188">
        <v>7920</v>
      </c>
      <c r="Z14" s="184">
        <f>IF(Y14="","",RANK(Y14,Y:Y,0))</f>
        <v>3</v>
      </c>
      <c r="AA14" s="185"/>
      <c r="AB14" s="192">
        <f t="shared" si="3"/>
        <v>3</v>
      </c>
      <c r="AC14" s="193"/>
      <c r="AD14" s="181" t="str">
        <f>IF(ISNA(MATCH(CONCATENATE(AD$4,$A14),'Výsledková listina'!$U:$U,0)),"",INDEX('Výsledková listina'!$D:$D,MATCH(CONCATENATE(AD$4,$A14),'Výsledková listina'!$U:$U,0),1))</f>
        <v>Sičák Pavel</v>
      </c>
      <c r="AE14" s="182" t="str">
        <f>IF(ISNA(MATCH(CONCATENATE(AD$4,$A14),'Výsledková listina'!$U:$U,0)),"",INDEX('Výsledková listina'!$W:$W,MATCH(CONCATENATE(AD$4,$A14),'Výsledková listina'!$U:$U,0),1))</f>
        <v>Rybářský kroužek – Browning Feeder Team</v>
      </c>
      <c r="AF14" s="188">
        <v>6200</v>
      </c>
      <c r="AG14" s="184">
        <f>IF(AF14="","",RANK(AF14,AF:AF,0))</f>
        <v>7</v>
      </c>
      <c r="AH14" s="185"/>
      <c r="AI14" s="192">
        <f t="shared" si="4"/>
        <v>7</v>
      </c>
      <c r="AJ14" s="193"/>
      <c r="AK14" s="181" t="str">
        <f>IF(ISNA(MATCH(CONCATENATE(AK$4,$A14),'Výsledková listina'!$U:$U,0)),"",INDEX('Výsledková listina'!$D:$D,MATCH(CONCATENATE(AK$4,$A14),'Výsledková listina'!$U:$U,0),1))</f>
        <v>Dušánek Bohuslav</v>
      </c>
      <c r="AL14" s="182" t="str">
        <f>IF(ISNA(MATCH(CONCATENATE(AK$4,$A14),'Výsledková listina'!$U:$U,0)),"",INDEX('Výsledková listina'!$W:$W,MATCH(CONCATENATE(AK$4,$A14),'Výsledková listina'!$U:$U,0),1))</f>
        <v>RSK KS-FISH Garbolino Jaroměř A</v>
      </c>
      <c r="AM14" s="188">
        <v>12740</v>
      </c>
      <c r="AN14" s="184">
        <f>IF(AM14="","",RANK(AM14,AM:AM,0))</f>
        <v>6</v>
      </c>
      <c r="AO14" s="185"/>
      <c r="AP14" s="192">
        <f t="shared" si="5"/>
        <v>6</v>
      </c>
      <c r="AQ14" s="193"/>
    </row>
    <row r="15" spans="1:43" s="189" customFormat="1" ht="34.5" customHeight="1">
      <c r="A15" s="190">
        <v>10</v>
      </c>
      <c r="B15" s="181">
        <f>IF(ISNA(MATCH(CONCATENATE(B$4,$A15),'Výsledková listina'!$U:$U,0)),"",INDEX('Výsledková listina'!$D:$D,MATCH(CONCATENATE(B$4,$A15),'Výsledková listina'!$U:$U,0),1))</f>
        <v>0</v>
      </c>
      <c r="C15" s="182">
        <f>IF(ISNA(MATCH(CONCATENATE(B$4,$A15),'Výsledková listina'!$U:$U,0)),"",INDEX('Výsledková listina'!$W:$W,MATCH(CONCATENATE(B$4,$A15),'Výsledková listina'!$U:$U,0),1))</f>
        <v>0</v>
      </c>
      <c r="D15" s="188">
        <v>3260</v>
      </c>
      <c r="E15" s="184">
        <f>IF(D15="","",RANK(D15,D:D,0))</f>
        <v>5</v>
      </c>
      <c r="F15" s="185"/>
      <c r="G15" s="186">
        <f t="shared" si="0"/>
        <v>5</v>
      </c>
      <c r="H15" s="191"/>
      <c r="I15" s="181" t="str">
        <f>IF(ISNA(MATCH(CONCATENATE(I$4,$A15),'Výsledková listina'!$U:$U,0)),"",INDEX('Výsledková listina'!$D:$D,MATCH(CONCATENATE(I$4,$A15),'Výsledková listina'!$U:$U,0),1))</f>
        <v>Brűckner  Martin</v>
      </c>
      <c r="J15" s="182" t="str">
        <f>IF(ISNA(MATCH(CONCATENATE(I$4,$A15),'Výsledková listina'!$U:$U,0)),"",INDEX('Výsledková listina'!$W:$W,MATCH(CONCATENATE(I$4,$A15),'Výsledková listina'!$U:$U,0),1))</f>
        <v>VASR.CZ</v>
      </c>
      <c r="K15" s="188">
        <v>660</v>
      </c>
      <c r="L15" s="184">
        <f>IF(K15="","",RANK(K15,K:K,0))</f>
        <v>3</v>
      </c>
      <c r="M15" s="185"/>
      <c r="N15" s="186">
        <f t="shared" si="1"/>
        <v>3</v>
      </c>
      <c r="O15" s="191"/>
      <c r="P15" s="181" t="str">
        <f>IF(ISNA(MATCH(CONCATENATE(P$4,$A15),'Výsledková listina'!$U:$U,0)),"",INDEX('Výsledková listina'!$D:$D,MATCH(CONCATENATE(P$4,$A15),'Výsledková listina'!$U:$U,0),1))</f>
        <v>Pešout Milan</v>
      </c>
      <c r="Q15" s="182" t="str">
        <f>IF(ISNA(MATCH(CONCATENATE(P$4,$A15),'Výsledková listina'!$U:$U,0)),"",INDEX('Výsledková listina'!$W:$W,MATCH(CONCATENATE(P$4,$A15),'Výsledková listina'!$U:$U,0),1))</f>
        <v>ROBINSON Feeder Team MO ČRS Sázava</v>
      </c>
      <c r="R15" s="188">
        <v>1340</v>
      </c>
      <c r="S15" s="184">
        <f>IF(R15="","",RANK(R15,R:R,0))</f>
        <v>7</v>
      </c>
      <c r="T15" s="185"/>
      <c r="U15" s="186">
        <f t="shared" si="2"/>
        <v>7</v>
      </c>
      <c r="V15" s="191"/>
      <c r="W15" s="181" t="str">
        <f>IF(ISNA(MATCH(CONCATENATE(W$4,$A15),'Výsledková listina'!$U:$U,0)),"",INDEX('Výsledková listina'!$D:$D,MATCH(CONCATENATE(W$4,$A15),'Výsledková listina'!$U:$U,0),1))</f>
        <v>Štěpnička Milan ml.</v>
      </c>
      <c r="X15" s="182" t="str">
        <f>IF(ISNA(MATCH(CONCATENATE(W$4,$A15),'Výsledková listina'!$U:$U,0)),"",INDEX('Výsledková listina'!$W:$W,MATCH(CONCATENATE(W$4,$A15),'Výsledková listina'!$U:$U,0),1))</f>
        <v>TRABUCO Feeder Team Český Šternberk</v>
      </c>
      <c r="Y15" s="188">
        <v>9060</v>
      </c>
      <c r="Z15" s="184">
        <f>IF(Y15="","",RANK(Y15,Y:Y,0))</f>
        <v>2</v>
      </c>
      <c r="AA15" s="185"/>
      <c r="AB15" s="186">
        <f t="shared" si="3"/>
        <v>2</v>
      </c>
      <c r="AC15" s="191"/>
      <c r="AD15" s="181" t="str">
        <f>IF(ISNA(MATCH(CONCATENATE(AD$4,$A15),'Výsledková listina'!$U:$U,0)),"",INDEX('Výsledková listina'!$D:$D,MATCH(CONCATENATE(AD$4,$A15),'Výsledková listina'!$U:$U,0),1))</f>
        <v>Baranka Vladimír</v>
      </c>
      <c r="AE15" s="182" t="str">
        <f>IF(ISNA(MATCH(CONCATENATE(AD$4,$A15),'Výsledková listina'!$U:$U,0)),"",INDEX('Výsledková listina'!$W:$W,MATCH(CONCATENATE(AD$4,$A15),'Výsledková listina'!$U:$U,0),1))</f>
        <v>TRABUCO Feeder Team Český Šternberk</v>
      </c>
      <c r="AF15" s="188">
        <v>1680</v>
      </c>
      <c r="AG15" s="184">
        <f>IF(AF15="","",RANK(AF15,AF:AF,0))</f>
        <v>9</v>
      </c>
      <c r="AH15" s="185"/>
      <c r="AI15" s="186">
        <f t="shared" si="4"/>
        <v>9</v>
      </c>
      <c r="AJ15" s="191"/>
      <c r="AK15" s="181" t="str">
        <f>IF(ISNA(MATCH(CONCATENATE(AK$4,$A15),'Výsledková listina'!$U:$U,0)),"",INDEX('Výsledková listina'!$D:$D,MATCH(CONCATENATE(AK$4,$A15),'Výsledková listina'!$U:$U,0),1))</f>
        <v>Chalupa Ladislav</v>
      </c>
      <c r="AL15" s="182" t="str">
        <f>IF(ISNA(MATCH(CONCATENATE(AK$4,$A15),'Výsledková listina'!$U:$U,0)),"",INDEX('Výsledková listina'!$W:$W,MATCH(CONCATENATE(AK$4,$A15),'Výsledková listina'!$U:$U,0),1))</f>
        <v>Daiwa feeder team</v>
      </c>
      <c r="AM15" s="188">
        <v>9340</v>
      </c>
      <c r="AN15" s="184">
        <f>IF(AM15="","",RANK(AM15,AM:AM,0))</f>
        <v>8</v>
      </c>
      <c r="AO15" s="185"/>
      <c r="AP15" s="186">
        <f t="shared" si="5"/>
        <v>8</v>
      </c>
      <c r="AQ15" s="191"/>
    </row>
    <row r="16" spans="8:43" ht="15">
      <c r="H16" s="55"/>
      <c r="O16" s="55"/>
      <c r="V16" s="55"/>
      <c r="AC16" s="55"/>
      <c r="AJ16" s="55"/>
      <c r="AQ16" s="55"/>
    </row>
  </sheetData>
  <sheetProtection selectLockedCells="1" selectUnlockedCells="1"/>
  <mergeCells count="25">
    <mergeCell ref="B1:H1"/>
    <mergeCell ref="I1:O1"/>
    <mergeCell ref="P1:V1"/>
    <mergeCell ref="W1:AC1"/>
    <mergeCell ref="AD1:AJ1"/>
    <mergeCell ref="AK1:AQ1"/>
    <mergeCell ref="B2:H2"/>
    <mergeCell ref="I2:O2"/>
    <mergeCell ref="P2:V2"/>
    <mergeCell ref="W2:AC2"/>
    <mergeCell ref="AD2:AJ2"/>
    <mergeCell ref="AK2:AQ2"/>
    <mergeCell ref="A3:A5"/>
    <mergeCell ref="B3:H3"/>
    <mergeCell ref="I3:O3"/>
    <mergeCell ref="P3:V3"/>
    <mergeCell ref="W3:AC3"/>
    <mergeCell ref="AD3:AJ3"/>
    <mergeCell ref="AK3:AQ3"/>
    <mergeCell ref="B4:H4"/>
    <mergeCell ref="I4:O4"/>
    <mergeCell ref="P4:V4"/>
    <mergeCell ref="W4:AC4"/>
    <mergeCell ref="AD4:AJ4"/>
    <mergeCell ref="AK4:AQ4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/>
  <headerFooter alignWithMargins="0">
    <oddHeader>&amp;C&amp;"Arial CE,Tučné"&amp;12&amp;A</oddHeader>
    <oddFooter>&amp;CStránka &amp;P z &amp;N&amp;R&amp;F</oddFooter>
  </headerFooter>
  <colBreaks count="3" manualBreakCount="3">
    <brk id="8" max="65535" man="1"/>
    <brk id="15" max="65535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Q18"/>
  <sheetViews>
    <sheetView showGridLines="0" view="pageBreakPreview" zoomScale="74" zoomScaleNormal="75" zoomScaleSheetLayoutView="74" workbookViewId="0" topLeftCell="A3">
      <pane xSplit="1" ySplit="3" topLeftCell="W6" activePane="bottomRight" state="frozen"/>
      <selection pane="topLeft" activeCell="A3" sqref="A3"/>
      <selection pane="topRight" activeCell="W3" sqref="W3"/>
      <selection pane="bottomLeft" activeCell="A6" sqref="A6"/>
      <selection pane="bottomRight" activeCell="AM8" sqref="AM8"/>
    </sheetView>
  </sheetViews>
  <sheetFormatPr defaultColWidth="5.00390625" defaultRowHeight="12.75"/>
  <cols>
    <col min="1" max="1" width="6.375" style="163" customWidth="1"/>
    <col min="2" max="2" width="25.75390625" style="164" customWidth="1"/>
    <col min="3" max="3" width="30.75390625" style="164" customWidth="1"/>
    <col min="4" max="4" width="10.75390625" style="55" customWidth="1"/>
    <col min="5" max="5" width="0" style="165" hidden="1" customWidth="1"/>
    <col min="6" max="6" width="4.00390625" style="165" customWidth="1"/>
    <col min="7" max="7" width="6.75390625" style="166" customWidth="1"/>
    <col min="8" max="8" width="15.75390625" style="11" customWidth="1"/>
    <col min="9" max="9" width="25.75390625" style="164" customWidth="1"/>
    <col min="10" max="10" width="30.75390625" style="164" customWidth="1"/>
    <col min="11" max="11" width="10.75390625" style="55" customWidth="1"/>
    <col min="12" max="12" width="0" style="11" hidden="1" customWidth="1"/>
    <col min="13" max="13" width="4.00390625" style="11" customWidth="1"/>
    <col min="14" max="14" width="6.75390625" style="166" customWidth="1"/>
    <col min="15" max="15" width="15.75390625" style="11" customWidth="1"/>
    <col min="16" max="16" width="25.75390625" style="164" customWidth="1"/>
    <col min="17" max="17" width="30.75390625" style="164" customWidth="1"/>
    <col min="18" max="18" width="10.75390625" style="55" customWidth="1"/>
    <col min="19" max="19" width="0" style="11" hidden="1" customWidth="1"/>
    <col min="20" max="20" width="4.00390625" style="11" customWidth="1"/>
    <col min="21" max="21" width="6.75390625" style="166" customWidth="1"/>
    <col min="22" max="22" width="15.75390625" style="11" customWidth="1"/>
    <col min="23" max="23" width="25.75390625" style="164" customWidth="1"/>
    <col min="24" max="24" width="30.75390625" style="164" customWidth="1"/>
    <col min="25" max="25" width="10.75390625" style="55" customWidth="1"/>
    <col min="26" max="26" width="0" style="11" hidden="1" customWidth="1"/>
    <col min="27" max="27" width="4.00390625" style="11" customWidth="1"/>
    <col min="28" max="28" width="6.75390625" style="166" customWidth="1"/>
    <col min="29" max="29" width="15.75390625" style="11" customWidth="1"/>
    <col min="30" max="30" width="25.75390625" style="164" customWidth="1"/>
    <col min="31" max="31" width="30.75390625" style="164" customWidth="1"/>
    <col min="32" max="32" width="10.75390625" style="55" customWidth="1"/>
    <col min="33" max="33" width="0" style="11" hidden="1" customWidth="1"/>
    <col min="34" max="34" width="4.00390625" style="11" customWidth="1"/>
    <col min="35" max="35" width="6.75390625" style="166" customWidth="1"/>
    <col min="36" max="36" width="15.75390625" style="11" customWidth="1"/>
    <col min="37" max="37" width="25.75390625" style="164" customWidth="1"/>
    <col min="38" max="38" width="30.75390625" style="164" customWidth="1"/>
    <col min="39" max="39" width="10.75390625" style="55" customWidth="1"/>
    <col min="40" max="40" width="0" style="11" hidden="1" customWidth="1"/>
    <col min="41" max="41" width="4.00390625" style="11" customWidth="1"/>
    <col min="42" max="42" width="6.75390625" style="166" customWidth="1"/>
    <col min="43" max="43" width="15.75390625" style="11" customWidth="1"/>
    <col min="44" max="16384" width="5.25390625" style="11" customWidth="1"/>
  </cols>
  <sheetData>
    <row r="1" spans="1:43" s="40" customFormat="1" ht="15">
      <c r="A1" s="194"/>
      <c r="B1" s="150" t="str">
        <f>CONCATENATE('Základní list'!$E$3)</f>
        <v>I. LIGA FEEDER (3. kolo)</v>
      </c>
      <c r="C1" s="150"/>
      <c r="D1" s="150"/>
      <c r="E1" s="150"/>
      <c r="F1" s="150"/>
      <c r="G1" s="150"/>
      <c r="H1" s="150"/>
      <c r="I1" s="150" t="str">
        <f>CONCATENATE('Základní list'!$E$3)</f>
        <v>I. LIGA FEEDER (3. kolo)</v>
      </c>
      <c r="J1" s="150"/>
      <c r="K1" s="150"/>
      <c r="L1" s="150"/>
      <c r="M1" s="150"/>
      <c r="N1" s="150"/>
      <c r="O1" s="150"/>
      <c r="P1" s="150" t="str">
        <f>CONCATENATE('Základní list'!$E$3)</f>
        <v>I. LIGA FEEDER (3. kolo)</v>
      </c>
      <c r="Q1" s="150"/>
      <c r="R1" s="150"/>
      <c r="S1" s="150"/>
      <c r="T1" s="150"/>
      <c r="U1" s="150"/>
      <c r="V1" s="150"/>
      <c r="W1" s="150" t="str">
        <f>CONCATENATE('Základní list'!$E$3)</f>
        <v>I. LIGA FEEDER (3. kolo)</v>
      </c>
      <c r="X1" s="150"/>
      <c r="Y1" s="150"/>
      <c r="Z1" s="150"/>
      <c r="AA1" s="150"/>
      <c r="AB1" s="150"/>
      <c r="AC1" s="150"/>
      <c r="AD1" s="150" t="str">
        <f>CONCATENATE('Základní list'!$E$3)</f>
        <v>I. LIGA FEEDER (3. kolo)</v>
      </c>
      <c r="AE1" s="150"/>
      <c r="AF1" s="150"/>
      <c r="AG1" s="150"/>
      <c r="AH1" s="150"/>
      <c r="AI1" s="150"/>
      <c r="AJ1" s="150"/>
      <c r="AK1" s="150" t="str">
        <f>CONCATENATE('Základní list'!$E$3)</f>
        <v>I. LIGA FEEDER (3. kolo)</v>
      </c>
      <c r="AL1" s="150"/>
      <c r="AM1" s="150"/>
      <c r="AN1" s="150"/>
      <c r="AO1" s="150"/>
      <c r="AP1" s="150"/>
      <c r="AQ1" s="150"/>
    </row>
    <row r="2" spans="1:43" s="196" customFormat="1" ht="12.75">
      <c r="A2" s="195"/>
      <c r="B2" s="151" t="str">
        <f>CONCATENATE('Základní list'!$F$4)</f>
        <v>9.9.2012</v>
      </c>
      <c r="C2" s="151"/>
      <c r="D2" s="151"/>
      <c r="E2" s="151"/>
      <c r="F2" s="151"/>
      <c r="G2" s="151"/>
      <c r="H2" s="151"/>
      <c r="I2" s="151" t="str">
        <f>CONCATENATE('Základní list'!$F$4)</f>
        <v>9.9.2012</v>
      </c>
      <c r="J2" s="151"/>
      <c r="K2" s="151"/>
      <c r="L2" s="151"/>
      <c r="M2" s="151"/>
      <c r="N2" s="151"/>
      <c r="O2" s="151"/>
      <c r="P2" s="151" t="str">
        <f>CONCATENATE('Základní list'!$F$4)</f>
        <v>9.9.2012</v>
      </c>
      <c r="Q2" s="151"/>
      <c r="R2" s="151"/>
      <c r="S2" s="151"/>
      <c r="T2" s="151"/>
      <c r="U2" s="151"/>
      <c r="V2" s="151"/>
      <c r="W2" s="151" t="str">
        <f>CONCATENATE('Základní list'!$F$4)</f>
        <v>9.9.2012</v>
      </c>
      <c r="X2" s="151"/>
      <c r="Y2" s="151"/>
      <c r="Z2" s="151"/>
      <c r="AA2" s="151"/>
      <c r="AB2" s="151"/>
      <c r="AC2" s="151"/>
      <c r="AD2" s="151" t="str">
        <f>CONCATENATE('Základní list'!$F$4)</f>
        <v>9.9.2012</v>
      </c>
      <c r="AE2" s="151"/>
      <c r="AF2" s="151"/>
      <c r="AG2" s="151"/>
      <c r="AH2" s="151"/>
      <c r="AI2" s="151"/>
      <c r="AJ2" s="151"/>
      <c r="AK2" s="151" t="str">
        <f>CONCATENATE('Základní list'!$F$4)</f>
        <v>9.9.2012</v>
      </c>
      <c r="AL2" s="151"/>
      <c r="AM2" s="151"/>
      <c r="AN2" s="151"/>
      <c r="AO2" s="151"/>
      <c r="AP2" s="151"/>
      <c r="AQ2" s="151"/>
    </row>
    <row r="3" spans="1:43" ht="16.5" customHeight="1">
      <c r="A3" s="171" t="s">
        <v>229</v>
      </c>
      <c r="B3" s="172" t="s">
        <v>230</v>
      </c>
      <c r="C3" s="172"/>
      <c r="D3" s="172"/>
      <c r="E3" s="172"/>
      <c r="F3" s="172"/>
      <c r="G3" s="172"/>
      <c r="H3" s="172"/>
      <c r="I3" s="172" t="s">
        <v>230</v>
      </c>
      <c r="J3" s="172"/>
      <c r="K3" s="172"/>
      <c r="L3" s="172"/>
      <c r="M3" s="172"/>
      <c r="N3" s="172"/>
      <c r="O3" s="172"/>
      <c r="P3" s="172" t="s">
        <v>230</v>
      </c>
      <c r="Q3" s="172"/>
      <c r="R3" s="172"/>
      <c r="S3" s="172"/>
      <c r="T3" s="172"/>
      <c r="U3" s="172"/>
      <c r="V3" s="172"/>
      <c r="W3" s="172" t="s">
        <v>230</v>
      </c>
      <c r="X3" s="172"/>
      <c r="Y3" s="172"/>
      <c r="Z3" s="172"/>
      <c r="AA3" s="172"/>
      <c r="AB3" s="172"/>
      <c r="AC3" s="172"/>
      <c r="AD3" s="172" t="s">
        <v>230</v>
      </c>
      <c r="AE3" s="172"/>
      <c r="AF3" s="172"/>
      <c r="AG3" s="172"/>
      <c r="AH3" s="172"/>
      <c r="AI3" s="172"/>
      <c r="AJ3" s="172"/>
      <c r="AK3" s="172" t="s">
        <v>230</v>
      </c>
      <c r="AL3" s="172"/>
      <c r="AM3" s="172"/>
      <c r="AN3" s="172"/>
      <c r="AO3" s="172"/>
      <c r="AP3" s="172"/>
      <c r="AQ3" s="172"/>
    </row>
    <row r="4" spans="1:43" s="166" customFormat="1" ht="16.5" customHeight="1">
      <c r="A4" s="171"/>
      <c r="B4" s="173" t="str">
        <f>'1. závod'!B4:G4</f>
        <v>A</v>
      </c>
      <c r="C4" s="173"/>
      <c r="D4" s="173"/>
      <c r="E4" s="173"/>
      <c r="F4" s="173"/>
      <c r="G4" s="173"/>
      <c r="H4" s="173"/>
      <c r="I4" s="173" t="str">
        <f>'1. závod'!I4:N4</f>
        <v>B</v>
      </c>
      <c r="J4" s="173"/>
      <c r="K4" s="173"/>
      <c r="L4" s="173"/>
      <c r="M4" s="173"/>
      <c r="N4" s="173"/>
      <c r="O4" s="173"/>
      <c r="P4" s="173" t="str">
        <f>'1. závod'!P4:U4</f>
        <v>C</v>
      </c>
      <c r="Q4" s="173"/>
      <c r="R4" s="173"/>
      <c r="S4" s="173"/>
      <c r="T4" s="173"/>
      <c r="U4" s="173"/>
      <c r="V4" s="173"/>
      <c r="W4" s="173" t="str">
        <f>'1. závod'!W4:AB4</f>
        <v>D</v>
      </c>
      <c r="X4" s="173"/>
      <c r="Y4" s="173"/>
      <c r="Z4" s="173"/>
      <c r="AA4" s="173"/>
      <c r="AB4" s="173"/>
      <c r="AC4" s="173"/>
      <c r="AD4" s="173" t="str">
        <f>'1. závod'!AD4:AI4</f>
        <v>E</v>
      </c>
      <c r="AE4" s="173"/>
      <c r="AF4" s="173"/>
      <c r="AG4" s="173"/>
      <c r="AH4" s="173"/>
      <c r="AI4" s="173"/>
      <c r="AJ4" s="173"/>
      <c r="AK4" s="173" t="str">
        <f>'1. závod'!AK4:AP4</f>
        <v>F</v>
      </c>
      <c r="AL4" s="173"/>
      <c r="AM4" s="173"/>
      <c r="AN4" s="173"/>
      <c r="AO4" s="173"/>
      <c r="AP4" s="173"/>
      <c r="AQ4" s="173"/>
    </row>
    <row r="5" spans="1:43" s="179" customFormat="1" ht="12.75">
      <c r="A5" s="171"/>
      <c r="B5" s="174" t="s">
        <v>231</v>
      </c>
      <c r="C5" s="174" t="s">
        <v>2</v>
      </c>
      <c r="D5" s="175" t="s">
        <v>232</v>
      </c>
      <c r="E5" s="176" t="s">
        <v>233</v>
      </c>
      <c r="F5" s="176" t="s">
        <v>233</v>
      </c>
      <c r="G5" s="177" t="s">
        <v>211</v>
      </c>
      <c r="H5" s="197" t="s">
        <v>235</v>
      </c>
      <c r="I5" s="174" t="s">
        <v>231</v>
      </c>
      <c r="J5" s="174" t="s">
        <v>2</v>
      </c>
      <c r="K5" s="175" t="s">
        <v>232</v>
      </c>
      <c r="L5" s="176" t="s">
        <v>233</v>
      </c>
      <c r="M5" s="176" t="s">
        <v>233</v>
      </c>
      <c r="N5" s="177" t="s">
        <v>211</v>
      </c>
      <c r="O5" s="197" t="s">
        <v>235</v>
      </c>
      <c r="P5" s="174" t="s">
        <v>231</v>
      </c>
      <c r="Q5" s="174" t="s">
        <v>2</v>
      </c>
      <c r="R5" s="175" t="s">
        <v>232</v>
      </c>
      <c r="S5" s="176" t="s">
        <v>233</v>
      </c>
      <c r="T5" s="176" t="s">
        <v>233</v>
      </c>
      <c r="U5" s="177" t="s">
        <v>211</v>
      </c>
      <c r="V5" s="197" t="s">
        <v>235</v>
      </c>
      <c r="W5" s="174" t="s">
        <v>231</v>
      </c>
      <c r="X5" s="174" t="s">
        <v>2</v>
      </c>
      <c r="Y5" s="175" t="s">
        <v>232</v>
      </c>
      <c r="Z5" s="176" t="s">
        <v>233</v>
      </c>
      <c r="AA5" s="176" t="s">
        <v>233</v>
      </c>
      <c r="AB5" s="177" t="s">
        <v>211</v>
      </c>
      <c r="AC5" s="197" t="s">
        <v>235</v>
      </c>
      <c r="AD5" s="174" t="s">
        <v>231</v>
      </c>
      <c r="AE5" s="174" t="s">
        <v>2</v>
      </c>
      <c r="AF5" s="175" t="s">
        <v>232</v>
      </c>
      <c r="AG5" s="176" t="s">
        <v>233</v>
      </c>
      <c r="AH5" s="176" t="s">
        <v>233</v>
      </c>
      <c r="AI5" s="177" t="s">
        <v>211</v>
      </c>
      <c r="AJ5" s="197" t="s">
        <v>235</v>
      </c>
      <c r="AK5" s="174" t="s">
        <v>231</v>
      </c>
      <c r="AL5" s="174" t="s">
        <v>2</v>
      </c>
      <c r="AM5" s="175" t="s">
        <v>232</v>
      </c>
      <c r="AN5" s="176" t="s">
        <v>233</v>
      </c>
      <c r="AO5" s="176" t="s">
        <v>233</v>
      </c>
      <c r="AP5" s="177" t="s">
        <v>211</v>
      </c>
      <c r="AQ5" s="197" t="s">
        <v>235</v>
      </c>
    </row>
    <row r="6" spans="1:43" s="189" customFormat="1" ht="34.5" customHeight="1">
      <c r="A6" s="180">
        <v>1</v>
      </c>
      <c r="B6" s="181">
        <f>IF(ISNA(MATCH(CONCATENATE(B$4,$A6),'Výsledková listina'!$V:$V,0)),"",INDEX('Výsledková listina'!$M:$M,MATCH(CONCATENATE(B$4,$A6),'Výsledková listina'!$V:$V,0),1))</f>
        <v>0</v>
      </c>
      <c r="C6" s="182">
        <f>IF(ISNA(MATCH(CONCATENATE(B$4,$A6),'Výsledková listina'!$V:$V,0)),"",INDEX('Výsledková listina'!$W:$W,MATCH(CONCATENATE(B$4,$A6),'Výsledková listina'!$V:$V,0),1))</f>
        <v>0</v>
      </c>
      <c r="D6" s="188">
        <v>16300</v>
      </c>
      <c r="E6" s="198">
        <f>IF(D6="","",RANK(D6,D:D,0))</f>
        <v>4</v>
      </c>
      <c r="F6" s="185"/>
      <c r="G6" s="186">
        <f aca="true" t="shared" si="0" ref="G6:G15">IF(D6="","",RANK(D6,D$6:D$15,0)+(COUNT(D$6:D$15)+1-RANK(D6,D$6:D$15,0)-RANK(D6,D$6:D$15,1))/2+F6)</f>
        <v>4</v>
      </c>
      <c r="H6" s="187"/>
      <c r="I6" s="181" t="str">
        <f>IF(ISNA(MATCH(CONCATENATE(I$4,$A6),'Výsledková listina'!$V:$V,0)),"",INDEX('Výsledková listina'!$M:$M,MATCH(CONCATENATE(I$4,$A6),'Výsledková listina'!$V:$V,0),1))</f>
        <v>Bromovský Petr</v>
      </c>
      <c r="J6" s="182" t="str">
        <f>IF(ISNA(MATCH(CONCATENATE(I$4,$A6),'Výsledková listina'!$V:$V,0)),"",INDEX('Výsledková listina'!$W:$W,MATCH(CONCATENATE(I$4,$A6),'Výsledková listina'!$V:$V,0),1))</f>
        <v>HARDY Feeder Team</v>
      </c>
      <c r="K6" s="188">
        <v>13720</v>
      </c>
      <c r="L6" s="198">
        <f>IF(K6="","",RANK(K6,K:K,0))</f>
        <v>4</v>
      </c>
      <c r="M6" s="185"/>
      <c r="N6" s="186">
        <f aca="true" t="shared" si="1" ref="N6:N15">IF(K6="","",RANK(K6,K$6:K$15,0)+(COUNT(K$6:K$15)+1-RANK(K6,K$6:K$15,0)-RANK(K6,K$6:K$15,1))/2+M6)</f>
        <v>4</v>
      </c>
      <c r="O6" s="187"/>
      <c r="P6" s="181" t="str">
        <f>IF(ISNA(MATCH(CONCATENATE(P$4,$A6),'Výsledková listina'!$V:$V,0)),"",INDEX('Výsledková listina'!$M:$M,MATCH(CONCATENATE(P$4,$A6),'Výsledková listina'!$V:$V,0),1))</f>
        <v>Šabata  Jakub</v>
      </c>
      <c r="Q6" s="182" t="str">
        <f>IF(ISNA(MATCH(CONCATENATE(P$4,$A6),'Výsledková listina'!$V:$V,0)),"",INDEX('Výsledková listina'!$W:$W,MATCH(CONCATENATE(P$4,$A6),'Výsledková listina'!$V:$V,0),1))</f>
        <v>VASR.CZ</v>
      </c>
      <c r="R6" s="188">
        <v>24360</v>
      </c>
      <c r="S6" s="198">
        <f>IF(R6="","",RANK(R6,R:R,0))</f>
        <v>2</v>
      </c>
      <c r="T6" s="185"/>
      <c r="U6" s="186">
        <f aca="true" t="shared" si="2" ref="U6:U15">IF(R6="","",RANK(R6,R$6:R$15,0)+(COUNT(R$6:R$15)+1-RANK(R6,R$6:R$15,0)-RANK(R6,R$6:R$15,1))/2+T6)</f>
        <v>2</v>
      </c>
      <c r="V6" s="187"/>
      <c r="W6" s="181" t="str">
        <f>IF(ISNA(MATCH(CONCATENATE(W$4,$A6),'Výsledková listina'!$V:$V,0)),"",INDEX('Výsledková listina'!$M:$M,MATCH(CONCATENATE(W$4,$A6),'Výsledková listina'!$V:$V,0),1))</f>
        <v>Chudomel Radek</v>
      </c>
      <c r="X6" s="182" t="str">
        <f>IF(ISNA(MATCH(CONCATENATE(W$4,$A6),'Výsledková listina'!$V:$V,0)),"",INDEX('Výsledková listina'!$W:$W,MATCH(CONCATENATE(W$4,$A6),'Výsledková listina'!$V:$V,0),1))</f>
        <v>Czechie Praha Preston</v>
      </c>
      <c r="Y6" s="188">
        <v>16540</v>
      </c>
      <c r="Z6" s="198">
        <f>IF(Y6="","",RANK(Y6,Y:Y,0))</f>
        <v>4</v>
      </c>
      <c r="AA6" s="185"/>
      <c r="AB6" s="186">
        <f aca="true" t="shared" si="3" ref="AB6:AB15">IF(Y6="","",RANK(Y6,Y$6:Y$15,0)+(COUNT(Y$6:Y$15)+1-RANK(Y6,Y$6:Y$15,0)-RANK(Y6,Y$6:Y$15,1))/2+AA6)</f>
        <v>4</v>
      </c>
      <c r="AC6" s="187"/>
      <c r="AD6" s="181" t="str">
        <f>IF(ISNA(MATCH(CONCATENATE(AD$4,$A6),'Výsledková listina'!$V:$V,0)),"",INDEX('Výsledková listina'!$M:$M,MATCH(CONCATENATE(AD$4,$A6),'Výsledková listina'!$V:$V,0),1))</f>
        <v>Pelíšek František</v>
      </c>
      <c r="AE6" s="182" t="str">
        <f>IF(ISNA(MATCH(CONCATENATE(AD$4,$A6),'Výsledková listina'!$V:$V,0)),"",INDEX('Výsledková listina'!$W:$W,MATCH(CONCATENATE(AD$4,$A6),'Výsledková listina'!$V:$V,0),1))</f>
        <v>Daiwa feeder team</v>
      </c>
      <c r="AF6" s="188">
        <v>17740</v>
      </c>
      <c r="AG6" s="198">
        <f>IF(AF6="","",RANK(AF6,AF:AF,0))</f>
        <v>3</v>
      </c>
      <c r="AH6" s="185"/>
      <c r="AI6" s="186">
        <f aca="true" t="shared" si="4" ref="AI6:AI15">IF(AF6="","",RANK(AF6,AF$6:AF$15,0)+(COUNT(AF$6:AF$15)+1-RANK(AF6,AF$6:AF$15,0)-RANK(AF6,AF$6:AF$15,1))/2+AH6)</f>
        <v>3</v>
      </c>
      <c r="AJ6" s="187"/>
      <c r="AK6" s="181" t="str">
        <f>IF(ISNA(MATCH(CONCATENATE(AK$4,$A6),'Výsledková listina'!$V:$V,0)),"",INDEX('Výsledková listina'!$M:$M,MATCH(CONCATENATE(AK$4,$A6),'Výsledková listina'!$V:$V,0),1))</f>
        <v>Kameník Jaroslav</v>
      </c>
      <c r="AL6" s="182" t="str">
        <f>IF(ISNA(MATCH(CONCATENATE(AK$4,$A6),'Výsledková listina'!$V:$V,0)),"",INDEX('Výsledková listina'!$W:$W,MATCH(CONCATENATE(AK$4,$A6),'Výsledková listina'!$V:$V,0),1))</f>
        <v>Feeder team Jizera</v>
      </c>
      <c r="AM6" s="188">
        <v>19020</v>
      </c>
      <c r="AN6" s="198">
        <f>IF(AM6="","",RANK(AM6,AM:AM,0))</f>
        <v>3</v>
      </c>
      <c r="AO6" s="185"/>
      <c r="AP6" s="186">
        <f aca="true" t="shared" si="5" ref="AP6:AP15">IF(AM6="","",RANK(AM6,AM$6:AM$15,0)+(COUNT(AM$6:AM$15)+1-RANK(AM6,AM$6:AM$15,0)-RANK(AM6,AM$6:AM$15,1))/2+AO6)</f>
        <v>3</v>
      </c>
      <c r="AQ6" s="187"/>
    </row>
    <row r="7" spans="1:43" s="189" customFormat="1" ht="34.5" customHeight="1">
      <c r="A7" s="190">
        <v>2</v>
      </c>
      <c r="B7" s="181">
        <f>IF(ISNA(MATCH(CONCATENATE(B$4,$A7),'Výsledková listina'!$V:$V,0)),"",INDEX('Výsledková listina'!$M:$M,MATCH(CONCATENATE(B$4,$A7),'Výsledková listina'!$V:$V,0),1))</f>
        <v>0</v>
      </c>
      <c r="C7" s="182">
        <f>IF(ISNA(MATCH(CONCATENATE(B$4,$A7),'Výsledková listina'!$V:$V,0)),"",INDEX('Výsledková listina'!$W:$W,MATCH(CONCATENATE(B$4,$A7),'Výsledková listina'!$V:$V,0),1))</f>
        <v>0</v>
      </c>
      <c r="D7" s="188">
        <v>13140</v>
      </c>
      <c r="E7" s="198">
        <f>IF(D7="","",RANK(D7,D:D,0))</f>
        <v>6</v>
      </c>
      <c r="F7" s="185"/>
      <c r="G7" s="186">
        <f t="shared" si="0"/>
        <v>6</v>
      </c>
      <c r="H7" s="191"/>
      <c r="I7" s="181" t="str">
        <f>IF(ISNA(MATCH(CONCATENATE(I$4,$A7),'Výsledková listina'!$V:$V,0)),"",INDEX('Výsledková listina'!$M:$M,MATCH(CONCATENATE(I$4,$A7),'Výsledková listina'!$V:$V,0),1))</f>
        <v>Krýsl Pavel</v>
      </c>
      <c r="J7" s="182" t="str">
        <f>IF(ISNA(MATCH(CONCATENATE(I$4,$A7),'Výsledková listina'!$V:$V,0)),"",INDEX('Výsledková listina'!$W:$W,MATCH(CONCATENATE(I$4,$A7),'Výsledková listina'!$V:$V,0),1))</f>
        <v>Přátelé ušlechtilého rybolovu Plzeň 1 team SENSAS</v>
      </c>
      <c r="K7" s="188">
        <v>16620</v>
      </c>
      <c r="L7" s="198">
        <f>IF(K7="","",RANK(K7,K:K,0))</f>
        <v>3</v>
      </c>
      <c r="M7" s="185"/>
      <c r="N7" s="186">
        <f t="shared" si="1"/>
        <v>3</v>
      </c>
      <c r="O7" s="191"/>
      <c r="P7" s="181" t="str">
        <f>IF(ISNA(MATCH(CONCATENATE(P$4,$A7),'Výsledková listina'!$V:$V,0)),"",INDEX('Výsledková listina'!$M:$M,MATCH(CONCATENATE(P$4,$A7),'Výsledková listina'!$V:$V,0),1))</f>
        <v>Kabourek Václav</v>
      </c>
      <c r="Q7" s="182" t="str">
        <f>IF(ISNA(MATCH(CONCATENATE(P$4,$A7),'Výsledková listina'!$V:$V,0)),"",INDEX('Výsledková listina'!$W:$W,MATCH(CONCATENATE(P$4,$A7),'Výsledková listina'!$V:$V,0),1))</f>
        <v>RSK FEEDER TEAM MILO-PRAHA</v>
      </c>
      <c r="R7" s="183">
        <v>32140</v>
      </c>
      <c r="S7" s="198">
        <f>IF(R7="","",RANK(R7,R:R,0))</f>
        <v>1</v>
      </c>
      <c r="T7" s="185"/>
      <c r="U7" s="186">
        <f t="shared" si="2"/>
        <v>1</v>
      </c>
      <c r="V7" s="191"/>
      <c r="W7" s="181" t="str">
        <f>IF(ISNA(MATCH(CONCATENATE(W$4,$A7),'Výsledková listina'!$V:$V,0)),"",INDEX('Výsledková listina'!$M:$M,MATCH(CONCATENATE(W$4,$A7),'Výsledková listina'!$V:$V,0),1))</f>
        <v>Tychler Milan</v>
      </c>
      <c r="X7" s="182" t="str">
        <f>IF(ISNA(MATCH(CONCATENATE(W$4,$A7),'Výsledková listina'!$V:$V,0)),"",INDEX('Výsledková listina'!$W:$W,MATCH(CONCATENATE(W$4,$A7),'Výsledková listina'!$V:$V,0),1))</f>
        <v>NORMARK Fishing Feeder Team MO ČRS Uničov</v>
      </c>
      <c r="Y7" s="188">
        <v>22020</v>
      </c>
      <c r="Z7" s="198">
        <f>IF(Y7="","",RANK(Y7,Y:Y,0))</f>
        <v>2</v>
      </c>
      <c r="AA7" s="185"/>
      <c r="AB7" s="186">
        <f t="shared" si="3"/>
        <v>2</v>
      </c>
      <c r="AC7" s="191"/>
      <c r="AD7" s="181" t="str">
        <f>IF(ISNA(MATCH(CONCATENATE(AD$4,$A7),'Výsledková listina'!$V:$V,0)),"",INDEX('Výsledková listina'!$M:$M,MATCH(CONCATENATE(AD$4,$A7),'Výsledková listina'!$V:$V,0),1))</f>
        <v>Melcher Miroslav</v>
      </c>
      <c r="AE7" s="182" t="str">
        <f>IF(ISNA(MATCH(CONCATENATE(AD$4,$A7),'Výsledková listina'!$V:$V,0)),"",INDEX('Výsledková listina'!$W:$W,MATCH(CONCATENATE(AD$4,$A7),'Výsledková listina'!$V:$V,0),1))</f>
        <v>MIVARDI.CZ</v>
      </c>
      <c r="AF7" s="188">
        <v>15660</v>
      </c>
      <c r="AG7" s="198">
        <f>IF(AF7="","",RANK(AF7,AF:AF,0))</f>
        <v>4</v>
      </c>
      <c r="AH7" s="185"/>
      <c r="AI7" s="186">
        <f t="shared" si="4"/>
        <v>4</v>
      </c>
      <c r="AJ7" s="191"/>
      <c r="AK7" s="181" t="str">
        <f>IF(ISNA(MATCH(CONCATENATE(AK$4,$A7),'Výsledková listina'!$V:$V,0)),"",INDEX('Výsledková listina'!$M:$M,MATCH(CONCATENATE(AK$4,$A7),'Výsledková listina'!$V:$V,0),1))</f>
        <v>Soukup Michal</v>
      </c>
      <c r="AL7" s="182" t="str">
        <f>IF(ISNA(MATCH(CONCATENATE(AK$4,$A7),'Výsledková listina'!$V:$V,0)),"",INDEX('Výsledková listina'!$W:$W,MATCH(CONCATENATE(AK$4,$A7),'Výsledková listina'!$V:$V,0),1))</f>
        <v>Přátelé ušlechtilého rybolovu Plzeň 1 team SENSAS</v>
      </c>
      <c r="AM7" s="188">
        <v>16080</v>
      </c>
      <c r="AN7" s="198">
        <f>IF(AM7="","",RANK(AM7,AM:AM,0))</f>
        <v>4</v>
      </c>
      <c r="AO7" s="185"/>
      <c r="AP7" s="186">
        <f t="shared" si="5"/>
        <v>4</v>
      </c>
      <c r="AQ7" s="191"/>
    </row>
    <row r="8" spans="1:43" s="189" customFormat="1" ht="34.5" customHeight="1">
      <c r="A8" s="190">
        <v>3</v>
      </c>
      <c r="B8" s="181">
        <f>IF(ISNA(MATCH(CONCATENATE(B$4,$A8),'Výsledková listina'!$V:$V,0)),"",INDEX('Výsledková listina'!$M:$M,MATCH(CONCATENATE(B$4,$A8),'Výsledková listina'!$V:$V,0),1))</f>
        <v>0</v>
      </c>
      <c r="C8" s="182">
        <f>IF(ISNA(MATCH(CONCATENATE(B$4,$A8),'Výsledková listina'!$V:$V,0)),"",INDEX('Výsledková listina'!$W:$W,MATCH(CONCATENATE(B$4,$A8),'Výsledková listina'!$V:$V,0),1))</f>
        <v>0</v>
      </c>
      <c r="D8" s="188">
        <v>7400</v>
      </c>
      <c r="E8" s="198">
        <f>IF(D8="","",RANK(D8,D:D,0))</f>
        <v>9</v>
      </c>
      <c r="F8" s="185"/>
      <c r="G8" s="186">
        <f t="shared" si="0"/>
        <v>9</v>
      </c>
      <c r="H8" s="191"/>
      <c r="I8" s="181" t="str">
        <f>IF(ISNA(MATCH(CONCATENATE(I$4,$A8),'Výsledková listina'!$V:$V,0)),"",INDEX('Výsledková listina'!$M:$M,MATCH(CONCATENATE(I$4,$A8),'Výsledková listina'!$V:$V,0),1))</f>
        <v>Douša Jan</v>
      </c>
      <c r="J8" s="182" t="str">
        <f>IF(ISNA(MATCH(CONCATENATE(I$4,$A8),'Výsledková listina'!$V:$V,0)),"",INDEX('Výsledková listina'!$W:$W,MATCH(CONCATENATE(I$4,$A8),'Výsledková listina'!$V:$V,0),1))</f>
        <v>RSK FeederKlub.cz</v>
      </c>
      <c r="K8" s="188">
        <v>12880</v>
      </c>
      <c r="L8" s="198">
        <f>IF(K8="","",RANK(K8,K:K,0))</f>
        <v>6</v>
      </c>
      <c r="M8" s="185"/>
      <c r="N8" s="186">
        <f t="shared" si="1"/>
        <v>6</v>
      </c>
      <c r="O8" s="191"/>
      <c r="P8" s="181" t="str">
        <f>IF(ISNA(MATCH(CONCATENATE(P$4,$A8),'Výsledková listina'!$V:$V,0)),"",INDEX('Výsledková listina'!$M:$M,MATCH(CONCATENATE(P$4,$A8),'Výsledková listina'!$V:$V,0),1))</f>
        <v>Kasl Luboš</v>
      </c>
      <c r="Q8" s="182" t="str">
        <f>IF(ISNA(MATCH(CONCATENATE(P$4,$A8),'Výsledková listina'!$V:$V,0)),"",INDEX('Výsledková listina'!$W:$W,MATCH(CONCATENATE(P$4,$A8),'Výsledková listina'!$V:$V,0),1))</f>
        <v>Ostrá Plzeň 1</v>
      </c>
      <c r="R8" s="188">
        <v>18300</v>
      </c>
      <c r="S8" s="198">
        <f>IF(R8="","",RANK(R8,R:R,0))</f>
        <v>6</v>
      </c>
      <c r="T8" s="185"/>
      <c r="U8" s="186">
        <f t="shared" si="2"/>
        <v>6</v>
      </c>
      <c r="V8" s="191"/>
      <c r="W8" s="181" t="str">
        <f>IF(ISNA(MATCH(CONCATENATE(W$4,$A8),'Výsledková listina'!$V:$V,0)),"",INDEX('Výsledková listina'!$M:$M,MATCH(CONCATENATE(W$4,$A8),'Výsledková listina'!$V:$V,0),1))</f>
        <v>Ouředníček Jan</v>
      </c>
      <c r="X8" s="182" t="str">
        <f>IF(ISNA(MATCH(CONCATENATE(W$4,$A8),'Výsledková listina'!$V:$V,0)),"",INDEX('Výsledková listina'!$W:$W,MATCH(CONCATENATE(W$4,$A8),'Výsledková listina'!$V:$V,0),1))</f>
        <v>MIVARDI.CZ</v>
      </c>
      <c r="Y8" s="188">
        <v>20480</v>
      </c>
      <c r="Z8" s="198">
        <f>IF(Y8="","",RANK(Y8,Y:Y,0))</f>
        <v>3</v>
      </c>
      <c r="AA8" s="185"/>
      <c r="AB8" s="186">
        <f t="shared" si="3"/>
        <v>3</v>
      </c>
      <c r="AC8" s="191"/>
      <c r="AD8" s="181" t="str">
        <f>IF(ISNA(MATCH(CONCATENATE(AD$4,$A8),'Výsledková listina'!$V:$V,0)),"",INDEX('Výsledková listina'!$M:$M,MATCH(CONCATENATE(AD$4,$A8),'Výsledková listina'!$V:$V,0),1))</f>
        <v>Kuchař Petr</v>
      </c>
      <c r="AE8" s="182" t="str">
        <f>IF(ISNA(MATCH(CONCATENATE(AD$4,$A8),'Výsledková listina'!$V:$V,0)),"",INDEX('Výsledková listina'!$W:$W,MATCH(CONCATENATE(AD$4,$A8),'Výsledková listina'!$V:$V,0),1))</f>
        <v>RSK FeederKlub.cz</v>
      </c>
      <c r="AF8" s="188">
        <v>14760</v>
      </c>
      <c r="AG8" s="198">
        <f>IF(AF8="","",RANK(AF8,AF:AF,0))</f>
        <v>5</v>
      </c>
      <c r="AH8" s="185"/>
      <c r="AI8" s="186">
        <f t="shared" si="4"/>
        <v>5</v>
      </c>
      <c r="AJ8" s="191"/>
      <c r="AK8" s="181" t="str">
        <f>IF(ISNA(MATCH(CONCATENATE(AK$4,$A8),'Výsledková listina'!$V:$V,0)),"",INDEX('Výsledková listina'!$M:$M,MATCH(CONCATENATE(AK$4,$A8),'Výsledková listina'!$V:$V,0),1))</f>
        <v>Brűckner  Martin</v>
      </c>
      <c r="AL8" s="182" t="str">
        <f>IF(ISNA(MATCH(CONCATENATE(AK$4,$A8),'Výsledková listina'!$V:$V,0)),"",INDEX('Výsledková listina'!$W:$W,MATCH(CONCATENATE(AK$4,$A8),'Výsledková listina'!$V:$V,0),1))</f>
        <v>VASR.CZ</v>
      </c>
      <c r="AM8" s="183">
        <v>19320</v>
      </c>
      <c r="AN8" s="198">
        <f>IF(AM8="","",RANK(AM8,AM:AM,0))</f>
        <v>1</v>
      </c>
      <c r="AO8" s="185"/>
      <c r="AP8" s="186">
        <f t="shared" si="5"/>
        <v>1</v>
      </c>
      <c r="AQ8" s="191"/>
    </row>
    <row r="9" spans="1:43" s="189" customFormat="1" ht="34.5" customHeight="1">
      <c r="A9" s="190">
        <v>4</v>
      </c>
      <c r="B9" s="181">
        <f>IF(ISNA(MATCH(CONCATENATE(B$4,$A9),'Výsledková listina'!$V:$V,0)),"",INDEX('Výsledková listina'!$M:$M,MATCH(CONCATENATE(B$4,$A9),'Výsledková listina'!$V:$V,0),1))</f>
        <v>0</v>
      </c>
      <c r="C9" s="182">
        <f>IF(ISNA(MATCH(CONCATENATE(B$4,$A9),'Výsledková listina'!$V:$V,0)),"",INDEX('Výsledková listina'!$W:$W,MATCH(CONCATENATE(B$4,$A9),'Výsledková listina'!$V:$V,0),1))</f>
        <v>0</v>
      </c>
      <c r="D9" s="188">
        <v>11560</v>
      </c>
      <c r="E9" s="198">
        <f>IF(D9="","",RANK(D9,D:D,0))</f>
        <v>7</v>
      </c>
      <c r="F9" s="185"/>
      <c r="G9" s="186">
        <f t="shared" si="0"/>
        <v>7</v>
      </c>
      <c r="H9" s="191"/>
      <c r="I9" s="181" t="str">
        <f>IF(ISNA(MATCH(CONCATENATE(I$4,$A9),'Výsledková listina'!$V:$V,0)),"",INDEX('Výsledková listina'!$M:$M,MATCH(CONCATENATE(I$4,$A9),'Výsledková listina'!$V:$V,0),1))</f>
        <v>Nerad Rostislav</v>
      </c>
      <c r="J9" s="182" t="str">
        <f>IF(ISNA(MATCH(CONCATENATE(I$4,$A9),'Výsledková listina'!$V:$V,0)),"",INDEX('Výsledková listina'!$W:$W,MATCH(CONCATENATE(I$4,$A9),'Výsledková listina'!$V:$V,0),1))</f>
        <v>Tinca Feeder Mančaft</v>
      </c>
      <c r="K9" s="188">
        <v>13040</v>
      </c>
      <c r="L9" s="198">
        <f>IF(K9="","",RANK(K9,K:K,0))</f>
        <v>5</v>
      </c>
      <c r="M9" s="185"/>
      <c r="N9" s="186">
        <f t="shared" si="1"/>
        <v>5</v>
      </c>
      <c r="O9" s="191"/>
      <c r="P9" s="181" t="str">
        <f>IF(ISNA(MATCH(CONCATENATE(P$4,$A9),'Výsledková listina'!$V:$V,0)),"",INDEX('Výsledková listina'!$M:$M,MATCH(CONCATENATE(P$4,$A9),'Výsledková listina'!$V:$V,0),1))</f>
        <v>Popadinec Richard</v>
      </c>
      <c r="Q9" s="182" t="str">
        <f>IF(ISNA(MATCH(CONCATENATE(P$4,$A9),'Výsledková listina'!$V:$V,0)),"",INDEX('Výsledková listina'!$W:$W,MATCH(CONCATENATE(P$4,$A9),'Výsledková listina'!$V:$V,0),1))</f>
        <v>Tinca Feeder Mančaft</v>
      </c>
      <c r="R9" s="188">
        <v>19020</v>
      </c>
      <c r="S9" s="198">
        <f>IF(R9="","",RANK(R9,R:R,0))</f>
        <v>5</v>
      </c>
      <c r="T9" s="185"/>
      <c r="U9" s="186">
        <f t="shared" si="2"/>
        <v>5</v>
      </c>
      <c r="V9" s="191"/>
      <c r="W9" s="181" t="str">
        <f>IF(ISNA(MATCH(CONCATENATE(W$4,$A9),'Výsledková listina'!$V:$V,0)),"",INDEX('Výsledková listina'!$M:$M,MATCH(CONCATENATE(W$4,$A9),'Výsledková listina'!$V:$V,0),1))</f>
        <v>Štěpnička Radek</v>
      </c>
      <c r="X9" s="182" t="str">
        <f>IF(ISNA(MATCH(CONCATENATE(W$4,$A9),'Výsledková listina'!$V:$V,0)),"",INDEX('Výsledková listina'!$W:$W,MATCH(CONCATENATE(W$4,$A9),'Výsledková listina'!$V:$V,0),1))</f>
        <v>TRABUCO Feeder Team Český Šternberk</v>
      </c>
      <c r="Y9" s="183">
        <v>25700</v>
      </c>
      <c r="Z9" s="198">
        <f>IF(Y9="","",RANK(Y9,Y:Y,0))</f>
        <v>1</v>
      </c>
      <c r="AA9" s="185"/>
      <c r="AB9" s="186">
        <f t="shared" si="3"/>
        <v>1</v>
      </c>
      <c r="AC9" s="191"/>
      <c r="AD9" s="181" t="str">
        <f>IF(ISNA(MATCH(CONCATENATE(AD$4,$A9),'Výsledková listina'!$V:$V,0)),"",INDEX('Výsledková listina'!$M:$M,MATCH(CONCATENATE(AD$4,$A9),'Výsledková listina'!$V:$V,0),1))</f>
        <v>Řehoř Michal</v>
      </c>
      <c r="AE9" s="182" t="str">
        <f>IF(ISNA(MATCH(CONCATENATE(AD$4,$A9),'Výsledková listina'!$V:$V,0)),"",INDEX('Výsledková listina'!$W:$W,MATCH(CONCATENATE(AD$4,$A9),'Výsledková listina'!$V:$V,0),1))</f>
        <v>Tinca Feeder Mančaft</v>
      </c>
      <c r="AF9" s="188">
        <v>18640</v>
      </c>
      <c r="AG9" s="198">
        <f>IF(AF9="","",RANK(AF9,AF:AF,0))</f>
        <v>2</v>
      </c>
      <c r="AH9" s="185"/>
      <c r="AI9" s="186">
        <f t="shared" si="4"/>
        <v>2</v>
      </c>
      <c r="AJ9" s="191"/>
      <c r="AK9" s="181" t="str">
        <f>IF(ISNA(MATCH(CONCATENATE(AK$4,$A9),'Výsledková listina'!$V:$V,0)),"",INDEX('Výsledková listina'!$M:$M,MATCH(CONCATENATE(AK$4,$A9),'Výsledková listina'!$V:$V,0),1))</f>
        <v>Pešout Milan</v>
      </c>
      <c r="AL9" s="182" t="str">
        <f>IF(ISNA(MATCH(CONCATENATE(AK$4,$A9),'Výsledková listina'!$V:$V,0)),"",INDEX('Výsledková listina'!$W:$W,MATCH(CONCATENATE(AK$4,$A9),'Výsledková listina'!$V:$V,0),1))</f>
        <v>ROBINSON Feeder Team MO ČRS Sázava</v>
      </c>
      <c r="AM9" s="188">
        <v>7240</v>
      </c>
      <c r="AN9" s="198">
        <f>IF(AM9="","",RANK(AM9,AM:AM,0))</f>
        <v>9</v>
      </c>
      <c r="AO9" s="185"/>
      <c r="AP9" s="186">
        <f t="shared" si="5"/>
        <v>9</v>
      </c>
      <c r="AQ9" s="191"/>
    </row>
    <row r="10" spans="1:43" s="189" customFormat="1" ht="34.5" customHeight="1">
      <c r="A10" s="190">
        <v>5</v>
      </c>
      <c r="B10" s="181">
        <f>IF(ISNA(MATCH(CONCATENATE(B$4,$A10),'Výsledková listina'!$V:$V,0)),"",INDEX('Výsledková listina'!$M:$M,MATCH(CONCATENATE(B$4,$A10),'Výsledková listina'!$V:$V,0),1))</f>
        <v>0</v>
      </c>
      <c r="C10" s="182">
        <f>IF(ISNA(MATCH(CONCATENATE(B$4,$A10),'Výsledková listina'!$V:$V,0)),"",INDEX('Výsledková listina'!$W:$W,MATCH(CONCATENATE(B$4,$A10),'Výsledková listina'!$V:$V,0),1))</f>
        <v>0</v>
      </c>
      <c r="D10" s="188">
        <v>17700</v>
      </c>
      <c r="E10" s="198">
        <f>IF(D10="","",RANK(D10,D:D,0))</f>
        <v>3</v>
      </c>
      <c r="F10" s="185"/>
      <c r="G10" s="186">
        <f t="shared" si="0"/>
        <v>3</v>
      </c>
      <c r="H10" s="191"/>
      <c r="I10" s="181" t="str">
        <f>IF(ISNA(MATCH(CONCATENATE(I$4,$A10),'Výsledková listina'!$V:$V,0)),"",INDEX('Výsledková listina'!$M:$M,MATCH(CONCATENATE(I$4,$A10),'Výsledková listina'!$V:$V,0),1))</f>
        <v>Hanousek Václav</v>
      </c>
      <c r="J10" s="182" t="str">
        <f>IF(ISNA(MATCH(CONCATENATE(I$4,$A10),'Výsledková listina'!$V:$V,0)),"",INDEX('Výsledková listina'!$W:$W,MATCH(CONCATENATE(I$4,$A10),'Výsledková listina'!$V:$V,0),1))</f>
        <v>MIVARDI Feeder Team Haná</v>
      </c>
      <c r="K10" s="183">
        <v>22980</v>
      </c>
      <c r="L10" s="198">
        <f>IF(K10="","",RANK(K10,K:K,0))</f>
        <v>1</v>
      </c>
      <c r="M10" s="185"/>
      <c r="N10" s="186">
        <f t="shared" si="1"/>
        <v>1</v>
      </c>
      <c r="O10" s="191"/>
      <c r="P10" s="181" t="str">
        <f>IF(ISNA(MATCH(CONCATENATE(P$4,$A10),'Výsledková listina'!$V:$V,0)),"",INDEX('Výsledková listina'!$M:$M,MATCH(CONCATENATE(P$4,$A10),'Výsledková listina'!$V:$V,0),1))</f>
        <v>Novák Jan</v>
      </c>
      <c r="Q10" s="182" t="str">
        <f>IF(ISNA(MATCH(CONCATENATE(P$4,$A10),'Výsledková listina'!$V:$V,0)),"",INDEX('Výsledková listina'!$W:$W,MATCH(CONCATENATE(P$4,$A10),'Výsledková listina'!$V:$V,0),1))</f>
        <v>Kaprňák feeder team</v>
      </c>
      <c r="R10" s="188">
        <v>21060</v>
      </c>
      <c r="S10" s="198">
        <f>IF(R10="","",RANK(R10,R:R,0))</f>
        <v>3</v>
      </c>
      <c r="T10" s="185"/>
      <c r="U10" s="186">
        <f t="shared" si="2"/>
        <v>3</v>
      </c>
      <c r="V10" s="191"/>
      <c r="W10" s="181" t="str">
        <f>IF(ISNA(MATCH(CONCATENATE(W$4,$A10),'Výsledková listina'!$V:$V,0)),"",INDEX('Výsledková listina'!$M:$M,MATCH(CONCATENATE(W$4,$A10),'Výsledková listina'!$V:$V,0),1))</f>
        <v>Filák Marek</v>
      </c>
      <c r="X10" s="182" t="str">
        <f>IF(ISNA(MATCH(CONCATENATE(W$4,$A10),'Výsledková listina'!$V:$V,0)),"",INDEX('Výsledková listina'!$W:$W,MATCH(CONCATENATE(W$4,$A10),'Výsledková listina'!$V:$V,0),1))</f>
        <v>Preston/Grauvell Feeder Team MO ČRS Tovačov</v>
      </c>
      <c r="Y10" s="188">
        <v>5980</v>
      </c>
      <c r="Z10" s="198">
        <f>IF(Y10="","",RANK(Y10,Y:Y,0))</f>
        <v>7</v>
      </c>
      <c r="AA10" s="185"/>
      <c r="AB10" s="186">
        <f t="shared" si="3"/>
        <v>7</v>
      </c>
      <c r="AC10" s="191"/>
      <c r="AD10" s="181" t="str">
        <f>IF(ISNA(MATCH(CONCATENATE(AD$4,$A10),'Výsledková listina'!$V:$V,0)),"",INDEX('Výsledková listina'!$M:$M,MATCH(CONCATENATE(AD$4,$A10),'Výsledková listina'!$V:$V,0),1))</f>
        <v>Sičák Pavel</v>
      </c>
      <c r="AE10" s="182" t="str">
        <f>IF(ISNA(MATCH(CONCATENATE(AD$4,$A10),'Výsledková listina'!$V:$V,0)),"",INDEX('Výsledková listina'!$W:$W,MATCH(CONCATENATE(AD$4,$A10),'Výsledková listina'!$V:$V,0),1))</f>
        <v>Rybářský kroužek – Browning Feeder Team</v>
      </c>
      <c r="AF10" s="188">
        <v>3880</v>
      </c>
      <c r="AG10" s="198">
        <f>IF(AF10="","",RANK(AF10,AF:AF,0))</f>
        <v>10</v>
      </c>
      <c r="AH10" s="185"/>
      <c r="AI10" s="186">
        <f t="shared" si="4"/>
        <v>10</v>
      </c>
      <c r="AJ10" s="191"/>
      <c r="AK10" s="181" t="str">
        <f>IF(ISNA(MATCH(CONCATENATE(AK$4,$A10),'Výsledková listina'!$V:$V,0)),"",INDEX('Výsledková listina'!$M:$M,MATCH(CONCATENATE(AK$4,$A10),'Výsledková listina'!$V:$V,0),1))</f>
        <v>Prepsl Jan</v>
      </c>
      <c r="AL10" s="182" t="str">
        <f>IF(ISNA(MATCH(CONCATENATE(AK$4,$A10),'Výsledková listina'!$V:$V,0)),"",INDEX('Výsledková listina'!$W:$W,MATCH(CONCATENATE(AK$4,$A10),'Výsledková listina'!$V:$V,0),1))</f>
        <v>Czechie Praha Preston</v>
      </c>
      <c r="AM10" s="188">
        <v>8600</v>
      </c>
      <c r="AN10" s="198">
        <f>IF(AM10="","",RANK(AM10,AM:AM,0))</f>
        <v>8</v>
      </c>
      <c r="AO10" s="185"/>
      <c r="AP10" s="186">
        <f t="shared" si="5"/>
        <v>8</v>
      </c>
      <c r="AQ10" s="191"/>
    </row>
    <row r="11" spans="1:43" s="189" customFormat="1" ht="34.5" customHeight="1">
      <c r="A11" s="190">
        <v>6</v>
      </c>
      <c r="B11" s="181">
        <f>IF(ISNA(MATCH(CONCATENATE(B$4,$A11),'Výsledková listina'!$V:$V,0)),"",INDEX('Výsledková listina'!$M:$M,MATCH(CONCATENATE(B$4,$A11),'Výsledková listina'!$V:$V,0),1))</f>
        <v>0</v>
      </c>
      <c r="C11" s="182">
        <f>IF(ISNA(MATCH(CONCATENATE(B$4,$A11),'Výsledková listina'!$V:$V,0)),"",INDEX('Výsledková listina'!$W:$W,MATCH(CONCATENATE(B$4,$A11),'Výsledková listina'!$V:$V,0),1))</f>
        <v>0</v>
      </c>
      <c r="D11" s="188">
        <v>5260</v>
      </c>
      <c r="E11" s="198">
        <f>IF(D11="","",RANK(D11,D:D,0))</f>
        <v>10</v>
      </c>
      <c r="F11" s="185"/>
      <c r="G11" s="186">
        <f t="shared" si="0"/>
        <v>10</v>
      </c>
      <c r="H11" s="191"/>
      <c r="I11" s="181" t="str">
        <f>IF(ISNA(MATCH(CONCATENATE(I$4,$A11),'Výsledková listina'!$V:$V,0)),"",INDEX('Výsledková listina'!$M:$M,MATCH(CONCATENATE(I$4,$A11),'Výsledková listina'!$V:$V,0),1))</f>
        <v>Štěpnička Milan ml.</v>
      </c>
      <c r="J11" s="182" t="str">
        <f>IF(ISNA(MATCH(CONCATENATE(I$4,$A11),'Výsledková listina'!$V:$V,0)),"",INDEX('Výsledková listina'!$W:$W,MATCH(CONCATENATE(I$4,$A11),'Výsledková listina'!$V:$V,0),1))</f>
        <v>TRABUCO Feeder Team Český Šternberk</v>
      </c>
      <c r="K11" s="188">
        <v>17560</v>
      </c>
      <c r="L11" s="198">
        <f>IF(K11="","",RANK(K11,K:K,0))</f>
        <v>2</v>
      </c>
      <c r="M11" s="185"/>
      <c r="N11" s="186">
        <f t="shared" si="1"/>
        <v>2</v>
      </c>
      <c r="O11" s="191"/>
      <c r="P11" s="181" t="str">
        <f>IF(ISNA(MATCH(CONCATENATE(P$4,$A11),'Výsledková listina'!$V:$V,0)),"",INDEX('Výsledková listina'!$M:$M,MATCH(CONCATENATE(P$4,$A11),'Výsledková listina'!$V:$V,0),1))</f>
        <v>Koubek František</v>
      </c>
      <c r="Q11" s="182" t="str">
        <f>IF(ISNA(MATCH(CONCATENATE(P$4,$A11),'Výsledková listina'!$V:$V,0)),"",INDEX('Výsledková listina'!$W:$W,MATCH(CONCATENATE(P$4,$A11),'Výsledková listina'!$V:$V,0),1))</f>
        <v>RSK FeederKlub.cz</v>
      </c>
      <c r="R11" s="188">
        <v>7580</v>
      </c>
      <c r="S11" s="198">
        <f>IF(R11="","",RANK(R11,R:R,0))</f>
        <v>9</v>
      </c>
      <c r="T11" s="185"/>
      <c r="U11" s="186">
        <f t="shared" si="2"/>
        <v>9</v>
      </c>
      <c r="V11" s="191"/>
      <c r="W11" s="181" t="str">
        <f>IF(ISNA(MATCH(CONCATENATE(W$4,$A11),'Výsledková listina'!$V:$V,0)),"",INDEX('Výsledková listina'!$M:$M,MATCH(CONCATENATE(W$4,$A11),'Výsledková listina'!$V:$V,0),1))</f>
        <v>Stecher Jindřich</v>
      </c>
      <c r="X11" s="182" t="str">
        <f>IF(ISNA(MATCH(CONCATENATE(W$4,$A11),'Výsledková listina'!$V:$V,0)),"",INDEX('Výsledková listina'!$W:$W,MATCH(CONCATENATE(W$4,$A11),'Výsledková listina'!$V:$V,0),1))</f>
        <v>ROBINSON Feeder Team MO ČRS Sázava</v>
      </c>
      <c r="Y11" s="188">
        <v>4160</v>
      </c>
      <c r="Z11" s="198">
        <f>IF(Y11="","",RANK(Y11,Y:Y,0))</f>
        <v>10</v>
      </c>
      <c r="AA11" s="185"/>
      <c r="AB11" s="186">
        <f t="shared" si="3"/>
        <v>10</v>
      </c>
      <c r="AC11" s="191"/>
      <c r="AD11" s="181" t="str">
        <f>IF(ISNA(MATCH(CONCATENATE(AD$4,$A11),'Výsledková listina'!$V:$V,0)),"",INDEX('Výsledková listina'!$M:$M,MATCH(CONCATENATE(AD$4,$A11),'Výsledková listina'!$V:$V,0),1))</f>
        <v>Chadraba Petr</v>
      </c>
      <c r="AE11" s="182" t="str">
        <f>IF(ISNA(MATCH(CONCATENATE(AD$4,$A11),'Výsledková listina'!$V:$V,0)),"",INDEX('Výsledková listina'!$W:$W,MATCH(CONCATENATE(AD$4,$A11),'Výsledková listina'!$V:$V,0),1))</f>
        <v>Feeder Team JIHOMORAVÁCI MO MRS Vyškov</v>
      </c>
      <c r="AF11" s="188">
        <v>9960</v>
      </c>
      <c r="AG11" s="198">
        <f>IF(AF11="","",RANK(AF11,AF:AF,0))</f>
        <v>6</v>
      </c>
      <c r="AH11" s="185"/>
      <c r="AI11" s="186">
        <f t="shared" si="4"/>
        <v>6</v>
      </c>
      <c r="AJ11" s="191"/>
      <c r="AK11" s="181" t="str">
        <f>IF(ISNA(MATCH(CONCATENATE(AK$4,$A11),'Výsledková listina'!$V:$V,0)),"",INDEX('Výsledková listina'!$M:$M,MATCH(CONCATENATE(AK$4,$A11),'Výsledková listina'!$V:$V,0),1))</f>
        <v>Baranka Vladimír</v>
      </c>
      <c r="AL11" s="182" t="str">
        <f>IF(ISNA(MATCH(CONCATENATE(AK$4,$A11),'Výsledková listina'!$V:$V,0)),"",INDEX('Výsledková listina'!$W:$W,MATCH(CONCATENATE(AK$4,$A11),'Výsledková listina'!$V:$V,0),1))</f>
        <v>TRABUCO Feeder Team Český Šternberk</v>
      </c>
      <c r="AM11" s="188">
        <v>11680</v>
      </c>
      <c r="AN11" s="198">
        <f>IF(AM11="","",RANK(AM11,AM:AM,0))</f>
        <v>7</v>
      </c>
      <c r="AO11" s="185"/>
      <c r="AP11" s="186">
        <f t="shared" si="5"/>
        <v>7</v>
      </c>
      <c r="AQ11" s="191"/>
    </row>
    <row r="12" spans="1:43" s="189" customFormat="1" ht="34.5" customHeight="1">
      <c r="A12" s="190">
        <v>7</v>
      </c>
      <c r="B12" s="181">
        <f>IF(ISNA(MATCH(CONCATENATE(B$4,$A12),'Výsledková listina'!$V:$V,0)),"",INDEX('Výsledková listina'!$M:$M,MATCH(CONCATENATE(B$4,$A12),'Výsledková listina'!$V:$V,0),1))</f>
        <v>0</v>
      </c>
      <c r="C12" s="182">
        <f>IF(ISNA(MATCH(CONCATENATE(B$4,$A12),'Výsledková listina'!$V:$V,0)),"",INDEX('Výsledková listina'!$W:$W,MATCH(CONCATENATE(B$4,$A12),'Výsledková listina'!$V:$V,0),1))</f>
        <v>0</v>
      </c>
      <c r="D12" s="183">
        <v>28120</v>
      </c>
      <c r="E12" s="198">
        <f>IF(D12="","",RANK(D12,D:D,0))</f>
        <v>1</v>
      </c>
      <c r="F12" s="185"/>
      <c r="G12" s="186">
        <f t="shared" si="0"/>
        <v>1</v>
      </c>
      <c r="H12" s="191"/>
      <c r="I12" s="181" t="str">
        <f>IF(ISNA(MATCH(CONCATENATE(I$4,$A12),'Výsledková listina'!$V:$V,0)),"",INDEX('Výsledková listina'!$M:$M,MATCH(CONCATENATE(I$4,$A12),'Výsledková listina'!$V:$V,0),1))</f>
        <v>Müller Radek</v>
      </c>
      <c r="J12" s="182" t="str">
        <f>IF(ISNA(MATCH(CONCATENATE(I$4,$A12),'Výsledková listina'!$V:$V,0)),"",INDEX('Výsledková listina'!$W:$W,MATCH(CONCATENATE(I$4,$A12),'Výsledková listina'!$V:$V,0),1))</f>
        <v>Czechie Praha Preston</v>
      </c>
      <c r="K12" s="188">
        <v>6700</v>
      </c>
      <c r="L12" s="198">
        <f>IF(K12="","",RANK(K12,K:K,0))</f>
        <v>10</v>
      </c>
      <c r="M12" s="185"/>
      <c r="N12" s="186">
        <f t="shared" si="1"/>
        <v>10</v>
      </c>
      <c r="O12" s="191"/>
      <c r="P12" s="181" t="str">
        <f>IF(ISNA(MATCH(CONCATENATE(P$4,$A12),'Výsledková listina'!$V:$V,0)),"",INDEX('Výsledková listina'!$M:$M,MATCH(CONCATENATE(P$4,$A12),'Výsledková listina'!$V:$V,0),1))</f>
        <v>Vitásek Jiří</v>
      </c>
      <c r="Q12" s="182" t="str">
        <f>IF(ISNA(MATCH(CONCATENATE(P$4,$A12),'Výsledková listina'!$V:$V,0)),"",INDEX('Výsledková listina'!$W:$W,MATCH(CONCATENATE(P$4,$A12),'Výsledková listina'!$V:$V,0),1))</f>
        <v>MIVARDI Feeder Team Haná</v>
      </c>
      <c r="R12" s="188">
        <v>19760</v>
      </c>
      <c r="S12" s="198">
        <f>IF(R12="","",RANK(R12,R:R,0))</f>
        <v>4</v>
      </c>
      <c r="T12" s="185"/>
      <c r="U12" s="186">
        <f t="shared" si="2"/>
        <v>4</v>
      </c>
      <c r="V12" s="191"/>
      <c r="W12" s="181" t="str">
        <f>IF(ISNA(MATCH(CONCATENATE(W$4,$A12),'Výsledková listina'!$V:$V,0)),"",INDEX('Výsledková listina'!$M:$M,MATCH(CONCATENATE(W$4,$A12),'Výsledková listina'!$V:$V,0),1))</f>
        <v>Nocar Pavel</v>
      </c>
      <c r="X12" s="182" t="str">
        <f>IF(ISNA(MATCH(CONCATENATE(W$4,$A12),'Výsledková listina'!$V:$V,0)),"",INDEX('Výsledková listina'!$W:$W,MATCH(CONCATENATE(W$4,$A12),'Výsledková listina'!$V:$V,0),1))</f>
        <v>Přátelé ušlechtilého rybolovu Plzeň 1 team SENSAS</v>
      </c>
      <c r="Y12" s="188">
        <v>5720</v>
      </c>
      <c r="Z12" s="198">
        <f>IF(Y12="","",RANK(Y12,Y:Y,0))</f>
        <v>8</v>
      </c>
      <c r="AA12" s="185"/>
      <c r="AB12" s="186">
        <f t="shared" si="3"/>
        <v>8</v>
      </c>
      <c r="AC12" s="191"/>
      <c r="AD12" s="181" t="str">
        <f>IF(ISNA(MATCH(CONCATENATE(AD$4,$A12),'Výsledková listina'!$V:$V,0)),"",INDEX('Výsledková listina'!$M:$M,MATCH(CONCATENATE(AD$4,$A12),'Výsledková listina'!$V:$V,0),1))</f>
        <v>Hrabal Vladimír</v>
      </c>
      <c r="AE12" s="182" t="str">
        <f>IF(ISNA(MATCH(CONCATENATE(AD$4,$A12),'Výsledková listina'!$V:$V,0)),"",INDEX('Výsledková listina'!$W:$W,MATCH(CONCATENATE(AD$4,$A12),'Výsledková listina'!$V:$V,0),1))</f>
        <v>NORMARK Fishing Feeder Team MO ČRS Uničov</v>
      </c>
      <c r="AF12" s="183">
        <v>23880</v>
      </c>
      <c r="AG12" s="198">
        <f>IF(AF12="","",RANK(AF12,AF:AF,0))</f>
        <v>1</v>
      </c>
      <c r="AH12" s="185"/>
      <c r="AI12" s="186">
        <f t="shared" si="4"/>
        <v>1</v>
      </c>
      <c r="AJ12" s="191"/>
      <c r="AK12" s="181" t="str">
        <f>IF(ISNA(MATCH(CONCATENATE(AK$4,$A12),'Výsledková listina'!$V:$V,0)),"",INDEX('Výsledková listina'!$M:$M,MATCH(CONCATENATE(AK$4,$A12),'Výsledková listina'!$V:$V,0),1))</f>
        <v>Staněk Karel</v>
      </c>
      <c r="AL12" s="182" t="str">
        <f>IF(ISNA(MATCH(CONCATENATE(AK$4,$A12),'Výsledková listina'!$V:$V,0)),"",INDEX('Výsledková listina'!$W:$W,MATCH(CONCATENATE(AK$4,$A12),'Výsledková listina'!$V:$V,0),1))</f>
        <v>RSK FEEDER TEAM MILO-PRAHA</v>
      </c>
      <c r="AM12" s="188">
        <v>6300</v>
      </c>
      <c r="AN12" s="198">
        <f>IF(AM12="","",RANK(AM12,AM:AM,0))</f>
        <v>10</v>
      </c>
      <c r="AO12" s="185"/>
      <c r="AP12" s="186">
        <f t="shared" si="5"/>
        <v>10</v>
      </c>
      <c r="AQ12" s="191"/>
    </row>
    <row r="13" spans="1:43" s="189" customFormat="1" ht="34.5" customHeight="1">
      <c r="A13" s="190">
        <v>8</v>
      </c>
      <c r="B13" s="181">
        <f>IF(ISNA(MATCH(CONCATENATE(B$4,$A13),'Výsledková listina'!$V:$V,0)),"",INDEX('Výsledková listina'!$M:$M,MATCH(CONCATENATE(B$4,$A13),'Výsledková listina'!$V:$V,0),1))</f>
        <v>0</v>
      </c>
      <c r="C13" s="182">
        <f>IF(ISNA(MATCH(CONCATENATE(B$4,$A13),'Výsledková listina'!$V:$V,0)),"",INDEX('Výsledková listina'!$W:$W,MATCH(CONCATENATE(B$4,$A13),'Výsledková listina'!$V:$V,0),1))</f>
        <v>0</v>
      </c>
      <c r="D13" s="188">
        <v>11220</v>
      </c>
      <c r="E13" s="198">
        <f>IF(D13="","",RANK(D13,D:D,0))</f>
        <v>8</v>
      </c>
      <c r="F13" s="185"/>
      <c r="G13" s="186">
        <f t="shared" si="0"/>
        <v>8</v>
      </c>
      <c r="H13" s="191"/>
      <c r="I13" s="181" t="str">
        <f>IF(ISNA(MATCH(CONCATENATE(I$4,$A13),'Výsledková listina'!$V:$V,0)),"",INDEX('Výsledková listina'!$M:$M,MATCH(CONCATENATE(I$4,$A13),'Výsledková listina'!$V:$V,0),1))</f>
        <v>Štěpnička Martin</v>
      </c>
      <c r="J13" s="182" t="str">
        <f>IF(ISNA(MATCH(CONCATENATE(I$4,$A13),'Výsledková listina'!$V:$V,0)),"",INDEX('Výsledková listina'!$W:$W,MATCH(CONCATENATE(I$4,$A13),'Výsledková listina'!$V:$V,0),1))</f>
        <v>RSK FEEDER TEAM MILO-PRAHA</v>
      </c>
      <c r="K13" s="188">
        <v>11440</v>
      </c>
      <c r="L13" s="198">
        <f>IF(K13="","",RANK(K13,K:K,0))</f>
        <v>8</v>
      </c>
      <c r="M13" s="185"/>
      <c r="N13" s="186">
        <f t="shared" si="1"/>
        <v>8</v>
      </c>
      <c r="O13" s="191"/>
      <c r="P13" s="181" t="str">
        <f>IF(ISNA(MATCH(CONCATENATE(P$4,$A13),'Výsledková listina'!$V:$V,0)),"",INDEX('Výsledková listina'!$M:$M,MATCH(CONCATENATE(P$4,$A13),'Výsledková listina'!$V:$V,0),1))</f>
        <v>Dušánek Tomáš</v>
      </c>
      <c r="Q13" s="182" t="str">
        <f>IF(ISNA(MATCH(CONCATENATE(P$4,$A13),'Výsledková listina'!$V:$V,0)),"",INDEX('Výsledková listina'!$W:$W,MATCH(CONCATENATE(P$4,$A13),'Výsledková listina'!$V:$V,0),1))</f>
        <v>RSK KS-FISH Garbolino Jaroměř A</v>
      </c>
      <c r="R13" s="188">
        <v>3880</v>
      </c>
      <c r="S13" s="198">
        <f>IF(R13="","",RANK(R13,R:R,0))</f>
        <v>10</v>
      </c>
      <c r="T13" s="185"/>
      <c r="U13" s="186">
        <f t="shared" si="2"/>
        <v>10</v>
      </c>
      <c r="V13" s="191"/>
      <c r="W13" s="181" t="str">
        <f>IF(ISNA(MATCH(CONCATENATE(W$4,$A13),'Výsledková listina'!$V:$V,0)),"",INDEX('Výsledková listina'!$M:$M,MATCH(CONCATENATE(W$4,$A13),'Výsledková listina'!$V:$V,0),1))</f>
        <v>Břoušek Jaroslav</v>
      </c>
      <c r="X13" s="182" t="str">
        <f>IF(ISNA(MATCH(CONCATENATE(W$4,$A13),'Výsledková listina'!$V:$V,0)),"",INDEX('Výsledková listina'!$W:$W,MATCH(CONCATENATE(W$4,$A13),'Výsledková listina'!$V:$V,0),1))</f>
        <v>Feeder Team JIHOMORAVÁCI MO MRS Vyškov</v>
      </c>
      <c r="Y13" s="188">
        <v>8280</v>
      </c>
      <c r="Z13" s="198">
        <f>IF(Y13="","",RANK(Y13,Y:Y,0))</f>
        <v>6</v>
      </c>
      <c r="AA13" s="185"/>
      <c r="AB13" s="186">
        <f t="shared" si="3"/>
        <v>6</v>
      </c>
      <c r="AC13" s="191"/>
      <c r="AD13" s="181" t="str">
        <f>IF(ISNA(MATCH(CONCATENATE(AD$4,$A13),'Výsledková listina'!$V:$V,0)),"",INDEX('Výsledková listina'!$M:$M,MATCH(CONCATENATE(AD$4,$A13),'Výsledková listina'!$V:$V,0),1))</f>
        <v>Stříbrský Viktor  </v>
      </c>
      <c r="AE13" s="182" t="str">
        <f>IF(ISNA(MATCH(CONCATENATE(AD$4,$A13),'Výsledková listina'!$V:$V,0)),"",INDEX('Výsledková listina'!$W:$W,MATCH(CONCATENATE(AD$4,$A13),'Výsledková listina'!$V:$V,0),1))</f>
        <v>Ostrá Plzeň 1</v>
      </c>
      <c r="AF13" s="188">
        <v>9820</v>
      </c>
      <c r="AG13" s="198">
        <f>IF(AF13="","",RANK(AF13,AF:AF,0))</f>
        <v>7</v>
      </c>
      <c r="AH13" s="185"/>
      <c r="AI13" s="186">
        <f t="shared" si="4"/>
        <v>7</v>
      </c>
      <c r="AJ13" s="191"/>
      <c r="AK13" s="181" t="str">
        <f>IF(ISNA(MATCH(CONCATENATE(AK$4,$A13),'Výsledková listina'!$V:$V,0)),"",INDEX('Výsledková listina'!$M:$M,MATCH(CONCATENATE(AK$4,$A13),'Výsledková listina'!$V:$V,0),1))</f>
        <v>Mokryš Marian</v>
      </c>
      <c r="AL13" s="182" t="str">
        <f>IF(ISNA(MATCH(CONCATENATE(AK$4,$A13),'Výsledková listina'!$V:$V,0)),"",INDEX('Výsledková listina'!$W:$W,MATCH(CONCATENATE(AK$4,$A13),'Výsledková listina'!$V:$V,0),1))</f>
        <v>Preston/Grauvell Feeder Team MO ČRS Tovačov</v>
      </c>
      <c r="AM13" s="188">
        <v>12580</v>
      </c>
      <c r="AN13" s="198">
        <f>IF(AM13="","",RANK(AM13,AM:AM,0))</f>
        <v>6</v>
      </c>
      <c r="AO13" s="185"/>
      <c r="AP13" s="186">
        <f t="shared" si="5"/>
        <v>6</v>
      </c>
      <c r="AQ13" s="191"/>
    </row>
    <row r="14" spans="1:43" s="189" customFormat="1" ht="34.5" customHeight="1">
      <c r="A14" s="190">
        <v>9</v>
      </c>
      <c r="B14" s="181">
        <f>IF(ISNA(MATCH(CONCATENATE(B$4,$A14),'Výsledková listina'!$V:$V,0)),"",INDEX('Výsledková listina'!$M:$M,MATCH(CONCATENATE(B$4,$A14),'Výsledková listina'!$V:$V,0),1))</f>
        <v>0</v>
      </c>
      <c r="C14" s="182">
        <f>IF(ISNA(MATCH(CONCATENATE(B$4,$A14),'Výsledková listina'!$V:$V,0)),"",INDEX('Výsledková listina'!$W:$W,MATCH(CONCATENATE(B$4,$A14),'Výsledková listina'!$V:$V,0),1))</f>
        <v>0</v>
      </c>
      <c r="D14" s="188">
        <v>14960</v>
      </c>
      <c r="E14" s="198">
        <f>IF(D14="","",RANK(D14,D:D,0))</f>
        <v>5</v>
      </c>
      <c r="F14" s="185"/>
      <c r="G14" s="192">
        <f t="shared" si="0"/>
        <v>5</v>
      </c>
      <c r="H14" s="193"/>
      <c r="I14" s="181" t="str">
        <f>IF(ISNA(MATCH(CONCATENATE(I$4,$A14),'Výsledková listina'!$V:$V,0)),"",INDEX('Výsledková listina'!$M:$M,MATCH(CONCATENATE(I$4,$A14),'Výsledková listina'!$V:$V,0),1))</f>
        <v>Kohoutek Josef</v>
      </c>
      <c r="J14" s="182" t="str">
        <f>IF(ISNA(MATCH(CONCATENATE(I$4,$A14),'Výsledková listina'!$V:$V,0)),"",INDEX('Výsledková listina'!$W:$W,MATCH(CONCATENATE(I$4,$A14),'Výsledková listina'!$V:$V,0),1))</f>
        <v>Preston/Grauvell Feeder Team MO ČRS Tovačov</v>
      </c>
      <c r="K14" s="188">
        <v>12200</v>
      </c>
      <c r="L14" s="198">
        <f>IF(K14="","",RANK(K14,K:K,0))</f>
        <v>7</v>
      </c>
      <c r="M14" s="185"/>
      <c r="N14" s="192">
        <f t="shared" si="1"/>
        <v>7</v>
      </c>
      <c r="O14" s="193"/>
      <c r="P14" s="181" t="str">
        <f>IF(ISNA(MATCH(CONCATENATE(P$4,$A14),'Výsledková listina'!$V:$V,0)),"",INDEX('Výsledková listina'!$M:$M,MATCH(CONCATENATE(P$4,$A14),'Výsledková listina'!$V:$V,0),1))</f>
        <v>Velebný Pavel</v>
      </c>
      <c r="Q14" s="182" t="str">
        <f>IF(ISNA(MATCH(CONCATENATE(P$4,$A14),'Výsledková listina'!$V:$V,0)),"",INDEX('Výsledková listina'!$W:$W,MATCH(CONCATENATE(P$4,$A14),'Výsledková listina'!$V:$V,0),1))</f>
        <v>Rybářský kroužek – Browning Feeder Team</v>
      </c>
      <c r="R14" s="188">
        <v>11380</v>
      </c>
      <c r="S14" s="198">
        <f>IF(R14="","",RANK(R14,R:R,0))</f>
        <v>8</v>
      </c>
      <c r="T14" s="185"/>
      <c r="U14" s="192">
        <f t="shared" si="2"/>
        <v>8</v>
      </c>
      <c r="V14" s="193"/>
      <c r="W14" s="181" t="str">
        <f>IF(ISNA(MATCH(CONCATENATE(W$4,$A14),'Výsledková listina'!$V:$V,0)),"",INDEX('Výsledková listina'!$M:$M,MATCH(CONCATENATE(W$4,$A14),'Výsledková listina'!$V:$V,0),1))</f>
        <v>Vymazal Petr</v>
      </c>
      <c r="X14" s="182" t="str">
        <f>IF(ISNA(MATCH(CONCATENATE(W$4,$A14),'Výsledková listina'!$V:$V,0)),"",INDEX('Výsledková listina'!$W:$W,MATCH(CONCATENATE(W$4,$A14),'Výsledková listina'!$V:$V,0),1))</f>
        <v>Feeder team Jizera</v>
      </c>
      <c r="Y14" s="188">
        <v>4600</v>
      </c>
      <c r="Z14" s="198">
        <f>IF(Y14="","",RANK(Y14,Y:Y,0))</f>
        <v>9</v>
      </c>
      <c r="AA14" s="185"/>
      <c r="AB14" s="192">
        <f t="shared" si="3"/>
        <v>9</v>
      </c>
      <c r="AC14" s="193"/>
      <c r="AD14" s="181" t="str">
        <f>IF(ISNA(MATCH(CONCATENATE(AD$4,$A14),'Výsledková listina'!$V:$V,0)),"",INDEX('Výsledková listina'!$M:$M,MATCH(CONCATENATE(AD$4,$A14),'Výsledková listina'!$V:$V,0),1))</f>
        <v>Dušánek Bohuslav</v>
      </c>
      <c r="AE14" s="182" t="str">
        <f>IF(ISNA(MATCH(CONCATENATE(AD$4,$A14),'Výsledková listina'!$V:$V,0)),"",INDEX('Výsledková listina'!$W:$W,MATCH(CONCATENATE(AD$4,$A14),'Výsledková listina'!$V:$V,0),1))</f>
        <v>RSK KS-FISH Garbolino Jaroměř A</v>
      </c>
      <c r="AF14" s="188">
        <v>6960</v>
      </c>
      <c r="AG14" s="198">
        <f>IF(AF14="","",RANK(AF14,AF:AF,0))</f>
        <v>9</v>
      </c>
      <c r="AH14" s="185"/>
      <c r="AI14" s="192">
        <f t="shared" si="4"/>
        <v>9</v>
      </c>
      <c r="AJ14" s="193"/>
      <c r="AK14" s="181" t="str">
        <f>IF(ISNA(MATCH(CONCATENATE(AK$4,$A14),'Výsledková listina'!$V:$V,0)),"",INDEX('Výsledková listina'!$M:$M,MATCH(CONCATENATE(AK$4,$A14),'Výsledková listina'!$V:$V,0),1))</f>
        <v>Ohera Tomáš</v>
      </c>
      <c r="AL14" s="182" t="str">
        <f>IF(ISNA(MATCH(CONCATENATE(AK$4,$A14),'Výsledková listina'!$V:$V,0)),"",INDEX('Výsledková listina'!$W:$W,MATCH(CONCATENATE(AK$4,$A14),'Výsledková listina'!$V:$V,0),1))</f>
        <v>MIVARDI Feeder Team Haná</v>
      </c>
      <c r="AM14" s="188">
        <v>13220</v>
      </c>
      <c r="AN14" s="198">
        <f>IF(AM14="","",RANK(AM14,AM:AM,0))</f>
        <v>5</v>
      </c>
      <c r="AO14" s="185"/>
      <c r="AP14" s="192">
        <f t="shared" si="5"/>
        <v>5</v>
      </c>
      <c r="AQ14" s="193"/>
    </row>
    <row r="15" spans="1:43" s="189" customFormat="1" ht="34.5" customHeight="1">
      <c r="A15" s="190">
        <v>10</v>
      </c>
      <c r="B15" s="181">
        <f>IF(ISNA(MATCH(CONCATENATE(B$4,$A15),'Výsledková listina'!$V:$V,0)),"",INDEX('Výsledková listina'!$M:$M,MATCH(CONCATENATE(B$4,$A15),'Výsledková listina'!$V:$V,0),1))</f>
        <v>0</v>
      </c>
      <c r="C15" s="182">
        <f>IF(ISNA(MATCH(CONCATENATE(B$4,$A15),'Výsledková listina'!$V:$V,0)),"",INDEX('Výsledková listina'!$W:$W,MATCH(CONCATENATE(B$4,$A15),'Výsledková listina'!$V:$V,0),1))</f>
        <v>0</v>
      </c>
      <c r="D15" s="188">
        <v>18640</v>
      </c>
      <c r="E15" s="198">
        <f>IF(D15="","",RANK(D15,D:D,0))</f>
        <v>2</v>
      </c>
      <c r="F15" s="185"/>
      <c r="G15" s="186">
        <f t="shared" si="0"/>
        <v>2</v>
      </c>
      <c r="H15" s="191"/>
      <c r="I15" s="181" t="str">
        <f>IF(ISNA(MATCH(CONCATENATE(I$4,$A15),'Výsledková listina'!$V:$V,0)),"",INDEX('Výsledková listina'!$M:$M,MATCH(CONCATENATE(I$4,$A15),'Výsledková listina'!$V:$V,0),1))</f>
        <v>Havlíček Petr</v>
      </c>
      <c r="J15" s="182" t="str">
        <f>IF(ISNA(MATCH(CONCATENATE(I$4,$A15),'Výsledková listina'!$V:$V,0)),"",INDEX('Výsledková listina'!$W:$W,MATCH(CONCATENATE(I$4,$A15),'Výsledková listina'!$V:$V,0),1))</f>
        <v>Kaprňák feeder team</v>
      </c>
      <c r="K15" s="188">
        <v>8500</v>
      </c>
      <c r="L15" s="198">
        <f>IF(K15="","",RANK(K15,K:K,0))</f>
        <v>9</v>
      </c>
      <c r="M15" s="185"/>
      <c r="N15" s="186">
        <f t="shared" si="1"/>
        <v>9</v>
      </c>
      <c r="O15" s="191"/>
      <c r="P15" s="181" t="str">
        <f>IF(ISNA(MATCH(CONCATENATE(P$4,$A15),'Výsledková listina'!$V:$V,0)),"",INDEX('Výsledková listina'!$M:$M,MATCH(CONCATENATE(P$4,$A15),'Výsledková listina'!$V:$V,0),1))</f>
        <v>Chalupa Ladislav</v>
      </c>
      <c r="Q15" s="182" t="str">
        <f>IF(ISNA(MATCH(CONCATENATE(P$4,$A15),'Výsledková listina'!$V:$V,0)),"",INDEX('Výsledková listina'!$W:$W,MATCH(CONCATENATE(P$4,$A15),'Výsledková listina'!$V:$V,0),1))</f>
        <v>Daiwa feeder team</v>
      </c>
      <c r="R15" s="188">
        <v>14040</v>
      </c>
      <c r="S15" s="198">
        <f>IF(R15="","",RANK(R15,R:R,0))</f>
        <v>7</v>
      </c>
      <c r="T15" s="185"/>
      <c r="U15" s="186">
        <f t="shared" si="2"/>
        <v>7</v>
      </c>
      <c r="V15" s="191"/>
      <c r="W15" s="181" t="str">
        <f>IF(ISNA(MATCH(CONCATENATE(W$4,$A15),'Výsledková listina'!$V:$V,0)),"",INDEX('Výsledková listina'!$M:$M,MATCH(CONCATENATE(W$4,$A15),'Výsledková listina'!$V:$V,0),1))</f>
        <v>Konopásek Jaroslav</v>
      </c>
      <c r="X15" s="182" t="str">
        <f>IF(ISNA(MATCH(CONCATENATE(W$4,$A15),'Výsledková listina'!$V:$V,0)),"",INDEX('Výsledková listina'!$W:$W,MATCH(CONCATENATE(W$4,$A15),'Výsledková listina'!$V:$V,0),1))</f>
        <v>HARDY Feeder Team</v>
      </c>
      <c r="Y15" s="188">
        <v>14400</v>
      </c>
      <c r="Z15" s="198">
        <f>IF(Y15="","",RANK(Y15,Y:Y,0))</f>
        <v>5</v>
      </c>
      <c r="AA15" s="185"/>
      <c r="AB15" s="186">
        <f t="shared" si="3"/>
        <v>5</v>
      </c>
      <c r="AC15" s="191"/>
      <c r="AD15" s="181" t="str">
        <f>IF(ISNA(MATCH(CONCATENATE(AD$4,$A15),'Výsledková listina'!$V:$V,0)),"",INDEX('Výsledková listina'!$M:$M,MATCH(CONCATENATE(AD$4,$A15),'Výsledková listina'!$V:$V,0),1))</f>
        <v>Funda Petr</v>
      </c>
      <c r="AE15" s="182" t="str">
        <f>IF(ISNA(MATCH(CONCATENATE(AD$4,$A15),'Výsledková listina'!$V:$V,0)),"",INDEX('Výsledková listina'!$W:$W,MATCH(CONCATENATE(AD$4,$A15),'Výsledková listina'!$V:$V,0),1))</f>
        <v>Kaprňák feeder team</v>
      </c>
      <c r="AF15" s="188">
        <v>9740</v>
      </c>
      <c r="AG15" s="198">
        <f>IF(AF15="","",RANK(AF15,AF:AF,0))</f>
        <v>8</v>
      </c>
      <c r="AH15" s="185"/>
      <c r="AI15" s="186">
        <f t="shared" si="4"/>
        <v>8</v>
      </c>
      <c r="AJ15" s="191"/>
      <c r="AK15" s="181" t="str">
        <f>IF(ISNA(MATCH(CONCATENATE(AK$4,$A15),'Výsledková listina'!$V:$V,0)),"",INDEX('Výsledková listina'!$M:$M,MATCH(CONCATENATE(AK$4,$A15),'Výsledková listina'!$V:$V,0),1))</f>
        <v>Bartoň Roman</v>
      </c>
      <c r="AL15" s="182" t="str">
        <f>IF(ISNA(MATCH(CONCATENATE(AK$4,$A15),'Výsledková listina'!$V:$V,0)),"",INDEX('Výsledková listina'!$W:$W,MATCH(CONCATENATE(AK$4,$A15),'Výsledková listina'!$V:$V,0),1))</f>
        <v>HARDY Feeder Team</v>
      </c>
      <c r="AM15" s="188">
        <v>19160</v>
      </c>
      <c r="AN15" s="198">
        <f>IF(AM15="","",RANK(AM15,AM:AM,0))</f>
        <v>2</v>
      </c>
      <c r="AO15" s="185"/>
      <c r="AP15" s="186">
        <f t="shared" si="5"/>
        <v>2</v>
      </c>
      <c r="AQ15" s="191"/>
    </row>
    <row r="16" spans="8:43" ht="15">
      <c r="H16" s="55"/>
      <c r="O16" s="55"/>
      <c r="V16" s="55"/>
      <c r="AC16" s="55"/>
      <c r="AJ16" s="55"/>
      <c r="AQ16" s="55"/>
    </row>
    <row r="17" spans="2:38" ht="15">
      <c r="B17" s="13"/>
      <c r="C17" s="13"/>
      <c r="I17" s="13"/>
      <c r="J17" s="13"/>
      <c r="P17" s="13"/>
      <c r="Q17" s="13"/>
      <c r="W17" s="13"/>
      <c r="X17" s="13"/>
      <c r="AD17" s="13"/>
      <c r="AE17" s="13"/>
      <c r="AK17" s="13"/>
      <c r="AL17" s="13"/>
    </row>
    <row r="18" spans="2:3" ht="15">
      <c r="B18" s="199"/>
      <c r="C18" s="199"/>
    </row>
  </sheetData>
  <sheetProtection sheet="1" objects="1" scenarios="1" formatCells="0" formatColumns="0" formatRows="0" insertColumns="0" insertRows="0" deleteColumns="0" deleteRows="0" selectLockedCells="1" sort="0"/>
  <mergeCells count="25">
    <mergeCell ref="B1:H1"/>
    <mergeCell ref="I1:O1"/>
    <mergeCell ref="P1:V1"/>
    <mergeCell ref="W1:AC1"/>
    <mergeCell ref="AD1:AJ1"/>
    <mergeCell ref="AK1:AQ1"/>
    <mergeCell ref="B2:H2"/>
    <mergeCell ref="I2:O2"/>
    <mergeCell ref="P2:V2"/>
    <mergeCell ref="W2:AC2"/>
    <mergeCell ref="AD2:AJ2"/>
    <mergeCell ref="AK2:AQ2"/>
    <mergeCell ref="A3:A5"/>
    <mergeCell ref="B3:H3"/>
    <mergeCell ref="I3:O3"/>
    <mergeCell ref="P3:V3"/>
    <mergeCell ref="W3:AC3"/>
    <mergeCell ref="AD3:AJ3"/>
    <mergeCell ref="AK3:AQ3"/>
    <mergeCell ref="B4:H4"/>
    <mergeCell ref="I4:O4"/>
    <mergeCell ref="P4:V4"/>
    <mergeCell ref="W4:AC4"/>
    <mergeCell ref="AD4:AJ4"/>
    <mergeCell ref="AK4:AQ4"/>
  </mergeCells>
  <printOptions horizontalCentered="1"/>
  <pageMargins left="0.19652777777777777" right="0.19652777777777777" top="0.6305555555555555" bottom="0.39305555555555555" header="0.31527777777777777" footer="0.19652777777777777"/>
  <pageSetup fitToWidth="0" fitToHeight="1" horizontalDpi="300" verticalDpi="300" orientation="portrait" pageOrder="overThenDown" paperSize="9"/>
  <headerFooter alignWithMargins="0">
    <oddHeader>&amp;C&amp;"Arial CE,Tučné"&amp;12&amp;A</oddHeader>
    <oddFooter>&amp;CStránka &amp;P z &amp;N&amp;R&amp;F</oddFooter>
  </headerFooter>
  <colBreaks count="3" manualBreakCount="3">
    <brk id="8" max="65535" man="1"/>
    <brk id="15" max="65535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85"/>
  <sheetViews>
    <sheetView showGridLines="0" view="pageBreakPreview" zoomScale="90" zoomScaleNormal="75" zoomScaleSheetLayoutView="90" workbookViewId="0" topLeftCell="A3">
      <pane xSplit="3" ySplit="2" topLeftCell="D5" activePane="bottomRight" state="frozen"/>
      <selection pane="topLeft" activeCell="A3" sqref="A3"/>
      <selection pane="topRight" activeCell="D3" sqref="D3"/>
      <selection pane="bottomLeft" activeCell="A5" sqref="A5"/>
      <selection pane="bottomRight" activeCell="C10" sqref="C10"/>
    </sheetView>
  </sheetViews>
  <sheetFormatPr defaultColWidth="4.00390625" defaultRowHeight="12.75"/>
  <cols>
    <col min="1" max="1" width="3.25390625" style="27" customWidth="1"/>
    <col min="2" max="2" width="6.375" style="27" customWidth="1"/>
    <col min="3" max="3" width="5.875" style="27" customWidth="1"/>
    <col min="4" max="4" width="6.25390625" style="27" customWidth="1"/>
    <col min="5" max="5" width="4.75390625" style="27" customWidth="1"/>
    <col min="6" max="6" width="18.875" style="200" customWidth="1"/>
    <col min="7" max="7" width="28.75390625" style="200" customWidth="1"/>
    <col min="8" max="8" width="6.375" style="27" customWidth="1"/>
    <col min="9" max="9" width="5.875" style="27" customWidth="1"/>
    <col min="10" max="10" width="6.25390625" style="27" customWidth="1"/>
    <col min="11" max="11" width="4.75390625" style="27" customWidth="1"/>
    <col min="12" max="12" width="18.875" style="200" customWidth="1"/>
    <col min="13" max="13" width="28.75390625" style="200" customWidth="1"/>
    <col min="14" max="33" width="3.875" style="27" customWidth="1"/>
    <col min="34" max="34" width="7.625" style="27" customWidth="1"/>
    <col min="35" max="147" width="3.875" style="27" customWidth="1"/>
    <col min="148" max="16384" width="9.125" style="27" customWidth="1"/>
  </cols>
  <sheetData>
    <row r="1" spans="1:34" ht="15">
      <c r="A1" s="201" t="str">
        <f>CONCATENATE('Základní list'!$E$3)</f>
        <v>I. LIGA FEEDER (3. kolo)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</row>
    <row r="2" spans="1:34" ht="12.75">
      <c r="A2" s="202" t="str">
        <f>CONCATENATE("Datum konání: ",'Základní list'!D4," - ",'Základní list'!F4)</f>
        <v>Datum konání: 8.9.2012 - 9.9.2012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13" s="204" customFormat="1" ht="18" customHeight="1">
      <c r="A3" s="203" t="s">
        <v>236</v>
      </c>
      <c r="B3" s="152" t="s">
        <v>217</v>
      </c>
      <c r="C3" s="152"/>
      <c r="D3" s="152"/>
      <c r="E3" s="152"/>
      <c r="F3" s="152"/>
      <c r="G3" s="152"/>
      <c r="H3" s="152" t="s">
        <v>218</v>
      </c>
      <c r="I3" s="152"/>
      <c r="J3" s="152"/>
      <c r="K3" s="152"/>
      <c r="L3" s="152"/>
      <c r="M3" s="152"/>
    </row>
    <row r="4" spans="1:13" s="204" customFormat="1" ht="18" customHeight="1">
      <c r="A4" s="203"/>
      <c r="B4" s="24" t="s">
        <v>237</v>
      </c>
      <c r="C4" s="24" t="s">
        <v>182</v>
      </c>
      <c r="D4" s="24" t="s">
        <v>210</v>
      </c>
      <c r="E4" s="24" t="s">
        <v>238</v>
      </c>
      <c r="F4" s="25" t="s">
        <v>231</v>
      </c>
      <c r="G4" s="25" t="s">
        <v>2</v>
      </c>
      <c r="H4" s="24" t="s">
        <v>237</v>
      </c>
      <c r="I4" s="24" t="s">
        <v>182</v>
      </c>
      <c r="J4" s="24" t="s">
        <v>210</v>
      </c>
      <c r="K4" s="24" t="s">
        <v>238</v>
      </c>
      <c r="L4" s="25" t="s">
        <v>231</v>
      </c>
      <c r="M4" s="25" t="s">
        <v>2</v>
      </c>
    </row>
    <row r="5" spans="1:13" ht="31.5" customHeight="1">
      <c r="A5" s="205">
        <v>1</v>
      </c>
      <c r="B5" s="24" t="s">
        <v>169</v>
      </c>
      <c r="C5" s="24">
        <v>1</v>
      </c>
      <c r="D5" s="206">
        <f>INDEX('1. závod'!$A:$BO,$C5+5,INDEX('Základní list'!$B:$B,MATCH($B5,'Základní list'!$A:$A,0),1))</f>
        <v>13120</v>
      </c>
      <c r="E5" s="207">
        <f>INDEX('1. závod'!$A:$BO,$C5+5,INDEX('Základní list'!$B:$B,MATCH($B5,'Základní list'!$A:$A,0),1)+3)</f>
        <v>1</v>
      </c>
      <c r="F5" s="35">
        <f>INDEX('1. závod'!$A:$BO,$C5+5,INDEX('Základní list'!$B:$B,MATCH($B5,'Základní list'!$A:$A,0),1)-2)</f>
        <v>0</v>
      </c>
      <c r="G5" s="208">
        <f>INDEX('1. závod'!$A:$BO,$C5+5,INDEX('Základní list'!$B:$B,MATCH($B5,'Základní list'!$A:$A,0),1)-1)</f>
        <v>0</v>
      </c>
      <c r="H5" s="24" t="s">
        <v>169</v>
      </c>
      <c r="I5" s="24">
        <v>1</v>
      </c>
      <c r="J5" s="206">
        <f>INDEX('2. závod'!$A:$BO,$I5+5,INDEX('Základní list'!$B:$B,MATCH($H5,'Základní list'!$A:$A,0),1))</f>
        <v>16300</v>
      </c>
      <c r="K5" s="207">
        <f>INDEX('2. závod'!$A:$BO,$I5+5,INDEX('Základní list'!$B:$B,MATCH($H5,'Základní list'!$A:$A,0),1)+3)</f>
        <v>4</v>
      </c>
      <c r="L5" s="35">
        <f>INDEX('2. závod'!$A:$BO,$I5+5,INDEX('Základní list'!$B:$B,MATCH($H5,'Základní list'!$A:$A,0),1)-2)</f>
        <v>0</v>
      </c>
      <c r="M5" s="208">
        <f>INDEX('2. závod'!$A:$BO,$I5+5,INDEX('Základní list'!$B:$B,MATCH($H5,'Základní list'!$A:$A,0),1)-1)</f>
        <v>0</v>
      </c>
    </row>
    <row r="6" spans="1:13" ht="31.5" customHeight="1">
      <c r="A6" s="205">
        <v>2</v>
      </c>
      <c r="B6" s="24" t="s">
        <v>169</v>
      </c>
      <c r="C6" s="24">
        <v>2</v>
      </c>
      <c r="D6" s="206">
        <f>INDEX('1. závod'!$A:$BO,$C6+5,INDEX('Základní list'!$B:$B,MATCH($B6,'Základní list'!$A:$A,0),1))</f>
        <v>11920</v>
      </c>
      <c r="E6" s="207">
        <f>INDEX('1. závod'!$A:$BO,$C6+5,INDEX('Základní list'!$B:$B,MATCH($B6,'Základní list'!$A:$A,0),1)+3)</f>
        <v>2</v>
      </c>
      <c r="F6" s="35">
        <f>INDEX('1. závod'!$A:$BO,$C6+5,INDEX('Základní list'!$B:$B,MATCH($B6,'Základní list'!$A:$A,0),1)-2)</f>
        <v>0</v>
      </c>
      <c r="G6" s="208">
        <f>INDEX('1. závod'!$A:$BO,$C6+5,INDEX('Základní list'!$B:$B,MATCH($B6,'Základní list'!$A:$A,0),1)-1)</f>
        <v>0</v>
      </c>
      <c r="H6" s="24" t="s">
        <v>169</v>
      </c>
      <c r="I6" s="24">
        <v>2</v>
      </c>
      <c r="J6" s="206">
        <f>INDEX('2. závod'!$A:$BO,$I6+5,INDEX('Základní list'!$B:$B,MATCH($H6,'Základní list'!$A:$A,0),1))</f>
        <v>13140</v>
      </c>
      <c r="K6" s="207">
        <f>INDEX('2. závod'!$A:$BO,$I6+5,INDEX('Základní list'!$B:$B,MATCH($H6,'Základní list'!$A:$A,0),1)+3)</f>
        <v>6</v>
      </c>
      <c r="L6" s="35">
        <f>INDEX('2. závod'!$A:$BO,$I6+5,INDEX('Základní list'!$B:$B,MATCH($H6,'Základní list'!$A:$A,0),1)-2)</f>
        <v>0</v>
      </c>
      <c r="M6" s="208">
        <f>INDEX('2. závod'!$A:$BO,$I6+5,INDEX('Základní list'!$B:$B,MATCH($H6,'Základní list'!$A:$A,0),1)-1)</f>
        <v>0</v>
      </c>
    </row>
    <row r="7" spans="1:13" ht="31.5" customHeight="1">
      <c r="A7" s="205">
        <v>3</v>
      </c>
      <c r="B7" s="24" t="s">
        <v>169</v>
      </c>
      <c r="C7" s="24">
        <v>3</v>
      </c>
      <c r="D7" s="206">
        <f>INDEX('1. závod'!$A:$BO,$C7+5,INDEX('Základní list'!$B:$B,MATCH($B7,'Základní list'!$A:$A,0),1))</f>
        <v>2800</v>
      </c>
      <c r="E7" s="207">
        <f>INDEX('1. závod'!$A:$BO,$C7+5,INDEX('Základní list'!$B:$B,MATCH($B7,'Základní list'!$A:$A,0),1)+3)</f>
        <v>7</v>
      </c>
      <c r="F7" s="35">
        <f>INDEX('1. závod'!$A:$BO,$C7+5,INDEX('Základní list'!$B:$B,MATCH($B7,'Základní list'!$A:$A,0),1)-2)</f>
        <v>0</v>
      </c>
      <c r="G7" s="208">
        <f>INDEX('1. závod'!$A:$BO,$C7+5,INDEX('Základní list'!$B:$B,MATCH($B7,'Základní list'!$A:$A,0),1)-1)</f>
        <v>0</v>
      </c>
      <c r="H7" s="24" t="s">
        <v>169</v>
      </c>
      <c r="I7" s="24">
        <v>3</v>
      </c>
      <c r="J7" s="206">
        <f>INDEX('2. závod'!$A:$BO,$I7+5,INDEX('Základní list'!$B:$B,MATCH($H7,'Základní list'!$A:$A,0),1))</f>
        <v>7400</v>
      </c>
      <c r="K7" s="207">
        <f>INDEX('2. závod'!$A:$BO,$I7+5,INDEX('Základní list'!$B:$B,MATCH($H7,'Základní list'!$A:$A,0),1)+3)</f>
        <v>9</v>
      </c>
      <c r="L7" s="35">
        <f>INDEX('2. závod'!$A:$BO,$I7+5,INDEX('Základní list'!$B:$B,MATCH($H7,'Základní list'!$A:$A,0),1)-2)</f>
        <v>0</v>
      </c>
      <c r="M7" s="208">
        <f>INDEX('2. závod'!$A:$BO,$I7+5,INDEX('Základní list'!$B:$B,MATCH($H7,'Základní list'!$A:$A,0),1)-1)</f>
        <v>0</v>
      </c>
    </row>
    <row r="8" spans="1:13" ht="31.5" customHeight="1">
      <c r="A8" s="205">
        <v>4</v>
      </c>
      <c r="B8" s="24" t="s">
        <v>169</v>
      </c>
      <c r="C8" s="24">
        <v>4</v>
      </c>
      <c r="D8" s="206">
        <f>INDEX('1. závod'!$A:$BO,$C8+5,INDEX('Základní list'!$B:$B,MATCH($B8,'Základní list'!$A:$A,0),1))</f>
        <v>3080</v>
      </c>
      <c r="E8" s="207">
        <f>INDEX('1. závod'!$A:$BO,$C8+5,INDEX('Základní list'!$B:$B,MATCH($B8,'Základní list'!$A:$A,0),1)+3)</f>
        <v>6</v>
      </c>
      <c r="F8" s="35">
        <f>INDEX('1. závod'!$A:$BO,$C8+5,INDEX('Základní list'!$B:$B,MATCH($B8,'Základní list'!$A:$A,0),1)-2)</f>
        <v>0</v>
      </c>
      <c r="G8" s="208">
        <f>INDEX('1. závod'!$A:$BO,$C8+5,INDEX('Základní list'!$B:$B,MATCH($B8,'Základní list'!$A:$A,0),1)-1)</f>
        <v>0</v>
      </c>
      <c r="H8" s="24" t="s">
        <v>169</v>
      </c>
      <c r="I8" s="24">
        <v>4</v>
      </c>
      <c r="J8" s="206">
        <f>INDEX('2. závod'!$A:$BO,$I8+5,INDEX('Základní list'!$B:$B,MATCH($H8,'Základní list'!$A:$A,0),1))</f>
        <v>11560</v>
      </c>
      <c r="K8" s="207">
        <f>INDEX('2. závod'!$A:$BO,$I8+5,INDEX('Základní list'!$B:$B,MATCH($H8,'Základní list'!$A:$A,0),1)+3)</f>
        <v>7</v>
      </c>
      <c r="L8" s="35">
        <f>INDEX('2. závod'!$A:$BO,$I8+5,INDEX('Základní list'!$B:$B,MATCH($H8,'Základní list'!$A:$A,0),1)-2)</f>
        <v>0</v>
      </c>
      <c r="M8" s="208">
        <f>INDEX('2. závod'!$A:$BO,$I8+5,INDEX('Základní list'!$B:$B,MATCH($H8,'Základní list'!$A:$A,0),1)-1)</f>
        <v>0</v>
      </c>
    </row>
    <row r="9" spans="1:13" ht="31.5" customHeight="1">
      <c r="A9" s="205">
        <v>5</v>
      </c>
      <c r="B9" s="24" t="s">
        <v>169</v>
      </c>
      <c r="C9" s="24">
        <v>5</v>
      </c>
      <c r="D9" s="206">
        <f>INDEX('1. závod'!$A:$BO,$C9+5,INDEX('Základní list'!$B:$B,MATCH($B9,'Základní list'!$A:$A,0),1))</f>
        <v>1020</v>
      </c>
      <c r="E9" s="207">
        <f>INDEX('1. závod'!$A:$BO,$C9+5,INDEX('Základní list'!$B:$B,MATCH($B9,'Základní list'!$A:$A,0),1)+3)</f>
        <v>10</v>
      </c>
      <c r="F9" s="35">
        <f>INDEX('1. závod'!$A:$BO,$C9+5,INDEX('Základní list'!$B:$B,MATCH($B9,'Základní list'!$A:$A,0),1)-2)</f>
        <v>0</v>
      </c>
      <c r="G9" s="208">
        <f>INDEX('1. závod'!$A:$BO,$C9+5,INDEX('Základní list'!$B:$B,MATCH($B9,'Základní list'!$A:$A,0),1)-1)</f>
        <v>0</v>
      </c>
      <c r="H9" s="24" t="s">
        <v>169</v>
      </c>
      <c r="I9" s="24">
        <v>5</v>
      </c>
      <c r="J9" s="206">
        <f>INDEX('2. závod'!$A:$BO,$I9+5,INDEX('Základní list'!$B:$B,MATCH($H9,'Základní list'!$A:$A,0),1))</f>
        <v>17700</v>
      </c>
      <c r="K9" s="207">
        <f>INDEX('2. závod'!$A:$BO,$I9+5,INDEX('Základní list'!$B:$B,MATCH($H9,'Základní list'!$A:$A,0),1)+3)</f>
        <v>3</v>
      </c>
      <c r="L9" s="35">
        <f>INDEX('2. závod'!$A:$BO,$I9+5,INDEX('Základní list'!$B:$B,MATCH($H9,'Základní list'!$A:$A,0),1)-2)</f>
        <v>0</v>
      </c>
      <c r="M9" s="208">
        <f>INDEX('2. závod'!$A:$BO,$I9+5,INDEX('Základní list'!$B:$B,MATCH($H9,'Základní list'!$A:$A,0),1)-1)</f>
        <v>0</v>
      </c>
    </row>
    <row r="10" spans="1:13" ht="31.5" customHeight="1">
      <c r="A10" s="205">
        <v>6</v>
      </c>
      <c r="B10" s="24" t="s">
        <v>169</v>
      </c>
      <c r="C10" s="24">
        <v>6</v>
      </c>
      <c r="D10" s="206">
        <f>INDEX('1. závod'!$A:$BO,$C10+5,INDEX('Základní list'!$B:$B,MATCH($B10,'Základní list'!$A:$A,0),1))</f>
        <v>2200</v>
      </c>
      <c r="E10" s="207">
        <f>INDEX('1. závod'!$A:$BO,$C10+5,INDEX('Základní list'!$B:$B,MATCH($B10,'Základní list'!$A:$A,0),1)+3)</f>
        <v>8</v>
      </c>
      <c r="F10" s="35">
        <f>INDEX('1. závod'!$A:$BO,$C10+5,INDEX('Základní list'!$B:$B,MATCH($B10,'Základní list'!$A:$A,0),1)-2)</f>
        <v>0</v>
      </c>
      <c r="G10" s="208">
        <f>INDEX('1. závod'!$A:$BO,$C10+5,INDEX('Základní list'!$B:$B,MATCH($B10,'Základní list'!$A:$A,0),1)-1)</f>
        <v>0</v>
      </c>
      <c r="H10" s="24" t="s">
        <v>169</v>
      </c>
      <c r="I10" s="24">
        <v>6</v>
      </c>
      <c r="J10" s="206">
        <f>INDEX('2. závod'!$A:$BO,$I10+5,INDEX('Základní list'!$B:$B,MATCH($H10,'Základní list'!$A:$A,0),1))</f>
        <v>5260</v>
      </c>
      <c r="K10" s="207">
        <f>INDEX('2. závod'!$A:$BO,$I10+5,INDEX('Základní list'!$B:$B,MATCH($H10,'Základní list'!$A:$A,0),1)+3)</f>
        <v>10</v>
      </c>
      <c r="L10" s="35">
        <f>INDEX('2. závod'!$A:$BO,$I10+5,INDEX('Základní list'!$B:$B,MATCH($H10,'Základní list'!$A:$A,0),1)-2)</f>
        <v>0</v>
      </c>
      <c r="M10" s="208">
        <f>INDEX('2. závod'!$A:$BO,$I10+5,INDEX('Základní list'!$B:$B,MATCH($H10,'Základní list'!$A:$A,0),1)-1)</f>
        <v>0</v>
      </c>
    </row>
    <row r="11" spans="1:13" ht="31.5" customHeight="1">
      <c r="A11" s="205">
        <v>7</v>
      </c>
      <c r="B11" s="24" t="s">
        <v>169</v>
      </c>
      <c r="C11" s="24">
        <v>7</v>
      </c>
      <c r="D11" s="206">
        <f>INDEX('1. závod'!$A:$BO,$C11+5,INDEX('Základní list'!$B:$B,MATCH($B11,'Základní list'!$A:$A,0),1))</f>
        <v>3540</v>
      </c>
      <c r="E11" s="207">
        <f>INDEX('1. závod'!$A:$BO,$C11+5,INDEX('Základní list'!$B:$B,MATCH($B11,'Základní list'!$A:$A,0),1)+3)</f>
        <v>4</v>
      </c>
      <c r="F11" s="35">
        <f>INDEX('1. závod'!$A:$BO,$C11+5,INDEX('Základní list'!$B:$B,MATCH($B11,'Základní list'!$A:$A,0),1)-2)</f>
        <v>0</v>
      </c>
      <c r="G11" s="208">
        <f>INDEX('1. závod'!$A:$BO,$C11+5,INDEX('Základní list'!$B:$B,MATCH($B11,'Základní list'!$A:$A,0),1)-1)</f>
        <v>0</v>
      </c>
      <c r="H11" s="24" t="s">
        <v>169</v>
      </c>
      <c r="I11" s="24">
        <v>7</v>
      </c>
      <c r="J11" s="206">
        <f>INDEX('2. závod'!$A:$BO,$I11+5,INDEX('Základní list'!$B:$B,MATCH($H11,'Základní list'!$A:$A,0),1))</f>
        <v>28120</v>
      </c>
      <c r="K11" s="207">
        <f>INDEX('2. závod'!$A:$BO,$I11+5,INDEX('Základní list'!$B:$B,MATCH($H11,'Základní list'!$A:$A,0),1)+3)</f>
        <v>1</v>
      </c>
      <c r="L11" s="35">
        <f>INDEX('2. závod'!$A:$BO,$I11+5,INDEX('Základní list'!$B:$B,MATCH($H11,'Základní list'!$A:$A,0),1)-2)</f>
        <v>0</v>
      </c>
      <c r="M11" s="208">
        <f>INDEX('2. závod'!$A:$BO,$I11+5,INDEX('Základní list'!$B:$B,MATCH($H11,'Základní list'!$A:$A,0),1)-1)</f>
        <v>0</v>
      </c>
    </row>
    <row r="12" spans="1:13" ht="31.5" customHeight="1">
      <c r="A12" s="205">
        <v>8</v>
      </c>
      <c r="B12" s="24" t="s">
        <v>169</v>
      </c>
      <c r="C12" s="24">
        <v>8</v>
      </c>
      <c r="D12" s="206">
        <f>INDEX('1. závod'!$A:$BO,$C12+5,INDEX('Základní list'!$B:$B,MATCH($B12,'Základní list'!$A:$A,0),1))</f>
        <v>3600</v>
      </c>
      <c r="E12" s="207">
        <f>INDEX('1. závod'!$A:$BO,$C12+5,INDEX('Základní list'!$B:$B,MATCH($B12,'Základní list'!$A:$A,0),1)+3)</f>
        <v>3</v>
      </c>
      <c r="F12" s="35">
        <f>INDEX('1. závod'!$A:$BO,$C12+5,INDEX('Základní list'!$B:$B,MATCH($B12,'Základní list'!$A:$A,0),1)-2)</f>
        <v>0</v>
      </c>
      <c r="G12" s="208">
        <f>INDEX('1. závod'!$A:$BO,$C12+5,INDEX('Základní list'!$B:$B,MATCH($B12,'Základní list'!$A:$A,0),1)-1)</f>
        <v>0</v>
      </c>
      <c r="H12" s="24" t="s">
        <v>169</v>
      </c>
      <c r="I12" s="24">
        <v>8</v>
      </c>
      <c r="J12" s="206">
        <f>INDEX('2. závod'!$A:$BO,$I12+5,INDEX('Základní list'!$B:$B,MATCH($H12,'Základní list'!$A:$A,0),1))</f>
        <v>11220</v>
      </c>
      <c r="K12" s="207">
        <f>INDEX('2. závod'!$A:$BO,$I12+5,INDEX('Základní list'!$B:$B,MATCH($H12,'Základní list'!$A:$A,0),1)+3)</f>
        <v>8</v>
      </c>
      <c r="L12" s="35">
        <f>INDEX('2. závod'!$A:$BO,$I12+5,INDEX('Základní list'!$B:$B,MATCH($H12,'Základní list'!$A:$A,0),1)-2)</f>
        <v>0</v>
      </c>
      <c r="M12" s="208">
        <f>INDEX('2. závod'!$A:$BO,$I12+5,INDEX('Základní list'!$B:$B,MATCH($H12,'Základní list'!$A:$A,0),1)-1)</f>
        <v>0</v>
      </c>
    </row>
    <row r="13" spans="1:13" ht="31.5" customHeight="1">
      <c r="A13" s="205">
        <v>9</v>
      </c>
      <c r="B13" s="24" t="s">
        <v>169</v>
      </c>
      <c r="C13" s="24">
        <v>9</v>
      </c>
      <c r="D13" s="206">
        <f>INDEX('1. závod'!$A:$BO,$C13+5,INDEX('Základní list'!$B:$B,MATCH($B13,'Základní list'!$A:$A,0),1))</f>
        <v>1680</v>
      </c>
      <c r="E13" s="207">
        <f>INDEX('1. závod'!$A:$BO,$C13+5,INDEX('Základní list'!$B:$B,MATCH($B13,'Základní list'!$A:$A,0),1)+3)</f>
        <v>9</v>
      </c>
      <c r="F13" s="35">
        <f>INDEX('1. závod'!$A:$BO,$C13+5,INDEX('Základní list'!$B:$B,MATCH($B13,'Základní list'!$A:$A,0),1)-2)</f>
        <v>0</v>
      </c>
      <c r="G13" s="208">
        <f>INDEX('1. závod'!$A:$BO,$C13+5,INDEX('Základní list'!$B:$B,MATCH($B13,'Základní list'!$A:$A,0),1)-1)</f>
        <v>0</v>
      </c>
      <c r="H13" s="24" t="s">
        <v>169</v>
      </c>
      <c r="I13" s="24">
        <v>9</v>
      </c>
      <c r="J13" s="206">
        <f>INDEX('2. závod'!$A:$BO,$I13+5,INDEX('Základní list'!$B:$B,MATCH($H13,'Základní list'!$A:$A,0),1))</f>
        <v>14960</v>
      </c>
      <c r="K13" s="207">
        <f>INDEX('2. závod'!$A:$BO,$I13+5,INDEX('Základní list'!$B:$B,MATCH($H13,'Základní list'!$A:$A,0),1)+3)</f>
        <v>5</v>
      </c>
      <c r="L13" s="35">
        <f>INDEX('2. závod'!$A:$BO,$I13+5,INDEX('Základní list'!$B:$B,MATCH($H13,'Základní list'!$A:$A,0),1)-2)</f>
        <v>0</v>
      </c>
      <c r="M13" s="208">
        <f>INDEX('2. závod'!$A:$BO,$I13+5,INDEX('Základní list'!$B:$B,MATCH($H13,'Základní list'!$A:$A,0),1)-1)</f>
        <v>0</v>
      </c>
    </row>
    <row r="14" spans="1:13" ht="31.5" customHeight="1">
      <c r="A14" s="205">
        <v>10</v>
      </c>
      <c r="B14" s="24" t="s">
        <v>169</v>
      </c>
      <c r="C14" s="24">
        <v>10</v>
      </c>
      <c r="D14" s="206">
        <f>INDEX('1. závod'!$A:$BO,$C14+5,INDEX('Základní list'!$B:$B,MATCH($B14,'Základní list'!$A:$A,0),1))</f>
        <v>3260</v>
      </c>
      <c r="E14" s="207">
        <f>INDEX('1. závod'!$A:$BO,$C14+5,INDEX('Základní list'!$B:$B,MATCH($B14,'Základní list'!$A:$A,0),1)+3)</f>
        <v>5</v>
      </c>
      <c r="F14" s="35">
        <f>INDEX('1. závod'!$A:$BO,$C14+5,INDEX('Základní list'!$B:$B,MATCH($B14,'Základní list'!$A:$A,0),1)-2)</f>
        <v>0</v>
      </c>
      <c r="G14" s="208">
        <f>INDEX('1. závod'!$A:$BO,$C14+5,INDEX('Základní list'!$B:$B,MATCH($B14,'Základní list'!$A:$A,0),1)-1)</f>
        <v>0</v>
      </c>
      <c r="H14" s="24" t="s">
        <v>169</v>
      </c>
      <c r="I14" s="24">
        <v>10</v>
      </c>
      <c r="J14" s="206">
        <f>INDEX('2. závod'!$A:$BO,$I14+5,INDEX('Základní list'!$B:$B,MATCH($H14,'Základní list'!$A:$A,0),1))</f>
        <v>18640</v>
      </c>
      <c r="K14" s="207">
        <f>INDEX('2. závod'!$A:$BO,$I14+5,INDEX('Základní list'!$B:$B,MATCH($H14,'Základní list'!$A:$A,0),1)+3)</f>
        <v>2</v>
      </c>
      <c r="L14" s="35">
        <f>INDEX('2. závod'!$A:$BO,$I14+5,INDEX('Základní list'!$B:$B,MATCH($H14,'Základní list'!$A:$A,0),1)-2)</f>
        <v>0</v>
      </c>
      <c r="M14" s="208">
        <f>INDEX('2. závod'!$A:$BO,$I14+5,INDEX('Základní list'!$B:$B,MATCH($H14,'Základní list'!$A:$A,0),1)-1)</f>
        <v>0</v>
      </c>
    </row>
    <row r="15" spans="1:13" ht="31.5" customHeight="1">
      <c r="A15" s="205">
        <v>11</v>
      </c>
      <c r="B15" s="24" t="s">
        <v>170</v>
      </c>
      <c r="C15" s="24">
        <v>1</v>
      </c>
      <c r="D15" s="206">
        <f>INDEX('1. závod'!$A:$BO,$C15+5,INDEX('Základní list'!$B:$B,MATCH($B15,'Základní list'!$A:$A,0),1))</f>
        <v>420</v>
      </c>
      <c r="E15" s="207">
        <f>INDEX('1. závod'!$A:$BO,$C15+5,INDEX('Základní list'!$B:$B,MATCH($B15,'Základní list'!$A:$A,0),1)+3)</f>
        <v>6</v>
      </c>
      <c r="F15" s="35">
        <f>INDEX('1. závod'!$A:$BO,$C15+5,INDEX('Základní list'!$B:$B,MATCH($B15,'Základní list'!$A:$A,0),1)-2)</f>
        <v>0</v>
      </c>
      <c r="G15" s="208">
        <f>INDEX('1. závod'!$A:$BO,$C15+5,INDEX('Základní list'!$B:$B,MATCH($B15,'Základní list'!$A:$A,0),1)-1)</f>
        <v>0</v>
      </c>
      <c r="H15" s="24" t="s">
        <v>170</v>
      </c>
      <c r="I15" s="24">
        <v>1</v>
      </c>
      <c r="J15" s="206">
        <f>INDEX('2. závod'!$A:$BO,$I15+5,INDEX('Základní list'!$B:$B,MATCH($H15,'Základní list'!$A:$A,0),1))</f>
        <v>13720</v>
      </c>
      <c r="K15" s="207">
        <f>INDEX('2. závod'!$A:$BO,$I15+5,INDEX('Základní list'!$B:$B,MATCH($H15,'Základní list'!$A:$A,0),1)+3)</f>
        <v>4</v>
      </c>
      <c r="L15" s="35">
        <f>INDEX('2. závod'!$A:$BO,$I15+5,INDEX('Základní list'!$B:$B,MATCH($H15,'Základní list'!$A:$A,0),1)-2)</f>
        <v>0</v>
      </c>
      <c r="M15" s="208">
        <f>INDEX('2. závod'!$A:$BO,$I15+5,INDEX('Základní list'!$B:$B,MATCH($H15,'Základní list'!$A:$A,0),1)-1)</f>
        <v>0</v>
      </c>
    </row>
    <row r="16" spans="1:13" ht="31.5" customHeight="1">
      <c r="A16" s="205">
        <v>12</v>
      </c>
      <c r="B16" s="24" t="s">
        <v>170</v>
      </c>
      <c r="C16" s="24">
        <v>2</v>
      </c>
      <c r="D16" s="206">
        <f>INDEX('1. závod'!$A:$BO,$C16+5,INDEX('Základní list'!$B:$B,MATCH($B16,'Základní list'!$A:$A,0),1))</f>
        <v>120</v>
      </c>
      <c r="E16" s="207">
        <f>INDEX('1. závod'!$A:$BO,$C16+5,INDEX('Základní list'!$B:$B,MATCH($B16,'Základní list'!$A:$A,0),1)+3)</f>
        <v>9</v>
      </c>
      <c r="F16" s="35">
        <f>INDEX('1. závod'!$A:$BO,$C16+5,INDEX('Základní list'!$B:$B,MATCH($B16,'Základní list'!$A:$A,0),1)-2)</f>
        <v>0</v>
      </c>
      <c r="G16" s="208">
        <f>INDEX('1. závod'!$A:$BO,$C16+5,INDEX('Základní list'!$B:$B,MATCH($B16,'Základní list'!$A:$A,0),1)-1)</f>
        <v>0</v>
      </c>
      <c r="H16" s="24" t="s">
        <v>170</v>
      </c>
      <c r="I16" s="24">
        <v>2</v>
      </c>
      <c r="J16" s="206">
        <f>INDEX('2. závod'!$A:$BO,$I16+5,INDEX('Základní list'!$B:$B,MATCH($H16,'Základní list'!$A:$A,0),1))</f>
        <v>16620</v>
      </c>
      <c r="K16" s="207">
        <f>INDEX('2. závod'!$A:$BO,$I16+5,INDEX('Základní list'!$B:$B,MATCH($H16,'Základní list'!$A:$A,0),1)+3)</f>
        <v>3</v>
      </c>
      <c r="L16" s="35">
        <f>INDEX('2. závod'!$A:$BO,$I16+5,INDEX('Základní list'!$B:$B,MATCH($H16,'Základní list'!$A:$A,0),1)-2)</f>
        <v>0</v>
      </c>
      <c r="M16" s="208">
        <f>INDEX('2. závod'!$A:$BO,$I16+5,INDEX('Základní list'!$B:$B,MATCH($H16,'Základní list'!$A:$A,0),1)-1)</f>
        <v>0</v>
      </c>
    </row>
    <row r="17" spans="1:13" ht="31.5" customHeight="1">
      <c r="A17" s="205">
        <v>13</v>
      </c>
      <c r="B17" s="24" t="s">
        <v>170</v>
      </c>
      <c r="C17" s="24">
        <v>3</v>
      </c>
      <c r="D17" s="206">
        <f>INDEX('1. závod'!$A:$BO,$C17+5,INDEX('Základní list'!$B:$B,MATCH($B17,'Základní list'!$A:$A,0),1))</f>
        <v>180</v>
      </c>
      <c r="E17" s="207">
        <f>INDEX('1. závod'!$A:$BO,$C17+5,INDEX('Základní list'!$B:$B,MATCH($B17,'Základní list'!$A:$A,0),1)+3)</f>
        <v>7</v>
      </c>
      <c r="F17" s="35">
        <f>INDEX('1. závod'!$A:$BO,$C17+5,INDEX('Základní list'!$B:$B,MATCH($B17,'Základní list'!$A:$A,0),1)-2)</f>
        <v>0</v>
      </c>
      <c r="G17" s="208">
        <f>INDEX('1. závod'!$A:$BO,$C17+5,INDEX('Základní list'!$B:$B,MATCH($B17,'Základní list'!$A:$A,0),1)-1)</f>
        <v>0</v>
      </c>
      <c r="H17" s="24" t="s">
        <v>170</v>
      </c>
      <c r="I17" s="24">
        <v>3</v>
      </c>
      <c r="J17" s="206">
        <f>INDEX('2. závod'!$A:$BO,$I17+5,INDEX('Základní list'!$B:$B,MATCH($H17,'Základní list'!$A:$A,0),1))</f>
        <v>12880</v>
      </c>
      <c r="K17" s="207">
        <f>INDEX('2. závod'!$A:$BO,$I17+5,INDEX('Základní list'!$B:$B,MATCH($H17,'Základní list'!$A:$A,0),1)+3)</f>
        <v>6</v>
      </c>
      <c r="L17" s="35">
        <f>INDEX('2. závod'!$A:$BO,$I17+5,INDEX('Základní list'!$B:$B,MATCH($H17,'Základní list'!$A:$A,0),1)-2)</f>
        <v>0</v>
      </c>
      <c r="M17" s="208">
        <f>INDEX('2. závod'!$A:$BO,$I17+5,INDEX('Základní list'!$B:$B,MATCH($H17,'Základní list'!$A:$A,0),1)-1)</f>
        <v>0</v>
      </c>
    </row>
    <row r="18" spans="1:13" ht="31.5" customHeight="1">
      <c r="A18" s="205">
        <v>14</v>
      </c>
      <c r="B18" s="24" t="s">
        <v>170</v>
      </c>
      <c r="C18" s="24">
        <v>4</v>
      </c>
      <c r="D18" s="206">
        <f>INDEX('1. závod'!$A:$BO,$C18+5,INDEX('Základní list'!$B:$B,MATCH($B18,'Základní list'!$A:$A,0),1))</f>
        <v>0</v>
      </c>
      <c r="E18" s="207">
        <f>INDEX('1. závod'!$A:$BO,$C18+5,INDEX('Základní list'!$B:$B,MATCH($B18,'Základní list'!$A:$A,0),1)+3)</f>
        <v>10</v>
      </c>
      <c r="F18" s="35">
        <f>INDEX('1. závod'!$A:$BO,$C18+5,INDEX('Základní list'!$B:$B,MATCH($B18,'Základní list'!$A:$A,0),1)-2)</f>
        <v>0</v>
      </c>
      <c r="G18" s="208">
        <f>INDEX('1. závod'!$A:$BO,$C18+5,INDEX('Základní list'!$B:$B,MATCH($B18,'Základní list'!$A:$A,0),1)-1)</f>
        <v>0</v>
      </c>
      <c r="H18" s="24" t="s">
        <v>170</v>
      </c>
      <c r="I18" s="24">
        <v>4</v>
      </c>
      <c r="J18" s="206">
        <f>INDEX('2. závod'!$A:$BO,$I18+5,INDEX('Základní list'!$B:$B,MATCH($H18,'Základní list'!$A:$A,0),1))</f>
        <v>13040</v>
      </c>
      <c r="K18" s="207">
        <f>INDEX('2. závod'!$A:$BO,$I18+5,INDEX('Základní list'!$B:$B,MATCH($H18,'Základní list'!$A:$A,0),1)+3)</f>
        <v>5</v>
      </c>
      <c r="L18" s="35">
        <f>INDEX('2. závod'!$A:$BO,$I18+5,INDEX('Základní list'!$B:$B,MATCH($H18,'Základní list'!$A:$A,0),1)-2)</f>
        <v>0</v>
      </c>
      <c r="M18" s="208">
        <f>INDEX('2. závod'!$A:$BO,$I18+5,INDEX('Základní list'!$B:$B,MATCH($H18,'Základní list'!$A:$A,0),1)-1)</f>
        <v>0</v>
      </c>
    </row>
    <row r="19" spans="1:13" ht="31.5" customHeight="1">
      <c r="A19" s="205">
        <v>15</v>
      </c>
      <c r="B19" s="24" t="s">
        <v>170</v>
      </c>
      <c r="C19" s="24">
        <v>5</v>
      </c>
      <c r="D19" s="206">
        <f>INDEX('1. závod'!$A:$BO,$C19+5,INDEX('Základní list'!$B:$B,MATCH($B19,'Základní list'!$A:$A,0),1))</f>
        <v>3740</v>
      </c>
      <c r="E19" s="207">
        <f>INDEX('1. závod'!$A:$BO,$C19+5,INDEX('Základní list'!$B:$B,MATCH($B19,'Základní list'!$A:$A,0),1)+3)</f>
        <v>1</v>
      </c>
      <c r="F19" s="35">
        <f>INDEX('1. závod'!$A:$BO,$C19+5,INDEX('Základní list'!$B:$B,MATCH($B19,'Základní list'!$A:$A,0),1)-2)</f>
        <v>0</v>
      </c>
      <c r="G19" s="208">
        <f>INDEX('1. závod'!$A:$BO,$C19+5,INDEX('Základní list'!$B:$B,MATCH($B19,'Základní list'!$A:$A,0),1)-1)</f>
        <v>0</v>
      </c>
      <c r="H19" s="24" t="s">
        <v>170</v>
      </c>
      <c r="I19" s="24">
        <v>5</v>
      </c>
      <c r="J19" s="206">
        <f>INDEX('2. závod'!$A:$BO,$I19+5,INDEX('Základní list'!$B:$B,MATCH($H19,'Základní list'!$A:$A,0),1))</f>
        <v>22980</v>
      </c>
      <c r="K19" s="207">
        <f>INDEX('2. závod'!$A:$BO,$I19+5,INDEX('Základní list'!$B:$B,MATCH($H19,'Základní list'!$A:$A,0),1)+3)</f>
        <v>1</v>
      </c>
      <c r="L19" s="35">
        <f>INDEX('2. závod'!$A:$BO,$I19+5,INDEX('Základní list'!$B:$B,MATCH($H19,'Základní list'!$A:$A,0),1)-2)</f>
        <v>0</v>
      </c>
      <c r="M19" s="208">
        <f>INDEX('2. závod'!$A:$BO,$I19+5,INDEX('Základní list'!$B:$B,MATCH($H19,'Základní list'!$A:$A,0),1)-1)</f>
        <v>0</v>
      </c>
    </row>
    <row r="20" spans="1:13" ht="31.5" customHeight="1">
      <c r="A20" s="205">
        <v>16</v>
      </c>
      <c r="B20" s="24" t="s">
        <v>170</v>
      </c>
      <c r="C20" s="24">
        <v>6</v>
      </c>
      <c r="D20" s="206">
        <f>INDEX('1. závod'!$A:$BO,$C20+5,INDEX('Základní list'!$B:$B,MATCH($B20,'Základní list'!$A:$A,0),1))</f>
        <v>140</v>
      </c>
      <c r="E20" s="207">
        <f>INDEX('1. závod'!$A:$BO,$C20+5,INDEX('Základní list'!$B:$B,MATCH($B20,'Základní list'!$A:$A,0),1)+3)</f>
        <v>8</v>
      </c>
      <c r="F20" s="35">
        <f>INDEX('1. závod'!$A:$BO,$C20+5,INDEX('Základní list'!$B:$B,MATCH($B20,'Základní list'!$A:$A,0),1)-2)</f>
        <v>0</v>
      </c>
      <c r="G20" s="208">
        <f>INDEX('1. závod'!$A:$BO,$C20+5,INDEX('Základní list'!$B:$B,MATCH($B20,'Základní list'!$A:$A,0),1)-1)</f>
        <v>0</v>
      </c>
      <c r="H20" s="24" t="s">
        <v>170</v>
      </c>
      <c r="I20" s="24">
        <v>6</v>
      </c>
      <c r="J20" s="206">
        <f>INDEX('2. závod'!$A:$BO,$I20+5,INDEX('Základní list'!$B:$B,MATCH($H20,'Základní list'!$A:$A,0),1))</f>
        <v>17560</v>
      </c>
      <c r="K20" s="207">
        <f>INDEX('2. závod'!$A:$BO,$I20+5,INDEX('Základní list'!$B:$B,MATCH($H20,'Základní list'!$A:$A,0),1)+3)</f>
        <v>2</v>
      </c>
      <c r="L20" s="35">
        <f>INDEX('2. závod'!$A:$BO,$I20+5,INDEX('Základní list'!$B:$B,MATCH($H20,'Základní list'!$A:$A,0),1)-2)</f>
        <v>0</v>
      </c>
      <c r="M20" s="208">
        <f>INDEX('2. závod'!$A:$BO,$I20+5,INDEX('Základní list'!$B:$B,MATCH($H20,'Základní list'!$A:$A,0),1)-1)</f>
        <v>0</v>
      </c>
    </row>
    <row r="21" spans="1:13" ht="31.5" customHeight="1">
      <c r="A21" s="205">
        <v>17</v>
      </c>
      <c r="B21" s="24" t="s">
        <v>170</v>
      </c>
      <c r="C21" s="24">
        <v>7</v>
      </c>
      <c r="D21" s="206">
        <f>INDEX('1. závod'!$A:$BO,$C21+5,INDEX('Základní list'!$B:$B,MATCH($B21,'Základní list'!$A:$A,0),1))</f>
        <v>520</v>
      </c>
      <c r="E21" s="207">
        <f>INDEX('1. závod'!$A:$BO,$C21+5,INDEX('Základní list'!$B:$B,MATCH($B21,'Základní list'!$A:$A,0),1)+3)</f>
        <v>5</v>
      </c>
      <c r="F21" s="35">
        <f>INDEX('1. závod'!$A:$BO,$C21+5,INDEX('Základní list'!$B:$B,MATCH($B21,'Základní list'!$A:$A,0),1)-2)</f>
        <v>0</v>
      </c>
      <c r="G21" s="208">
        <f>INDEX('1. závod'!$A:$BO,$C21+5,INDEX('Základní list'!$B:$B,MATCH($B21,'Základní list'!$A:$A,0),1)-1)</f>
        <v>0</v>
      </c>
      <c r="H21" s="24" t="s">
        <v>170</v>
      </c>
      <c r="I21" s="24">
        <v>7</v>
      </c>
      <c r="J21" s="206">
        <f>INDEX('2. závod'!$A:$BO,$I21+5,INDEX('Základní list'!$B:$B,MATCH($H21,'Základní list'!$A:$A,0),1))</f>
        <v>6700</v>
      </c>
      <c r="K21" s="207">
        <f>INDEX('2. závod'!$A:$BO,$I21+5,INDEX('Základní list'!$B:$B,MATCH($H21,'Základní list'!$A:$A,0),1)+3)</f>
        <v>10</v>
      </c>
      <c r="L21" s="35">
        <f>INDEX('2. závod'!$A:$BO,$I21+5,INDEX('Základní list'!$B:$B,MATCH($H21,'Základní list'!$A:$A,0),1)-2)</f>
        <v>0</v>
      </c>
      <c r="M21" s="208">
        <f>INDEX('2. závod'!$A:$BO,$I21+5,INDEX('Základní list'!$B:$B,MATCH($H21,'Základní list'!$A:$A,0),1)-1)</f>
        <v>0</v>
      </c>
    </row>
    <row r="22" spans="1:13" ht="31.5" customHeight="1">
      <c r="A22" s="205">
        <v>18</v>
      </c>
      <c r="B22" s="24" t="s">
        <v>170</v>
      </c>
      <c r="C22" s="24">
        <v>8</v>
      </c>
      <c r="D22" s="206">
        <f>INDEX('1. závod'!$A:$BO,$C22+5,INDEX('Základní list'!$B:$B,MATCH($B22,'Základní list'!$A:$A,0),1))</f>
        <v>1420</v>
      </c>
      <c r="E22" s="207">
        <f>INDEX('1. závod'!$A:$BO,$C22+5,INDEX('Základní list'!$B:$B,MATCH($B22,'Základní list'!$A:$A,0),1)+3)</f>
        <v>2</v>
      </c>
      <c r="F22" s="35">
        <f>INDEX('1. závod'!$A:$BO,$C22+5,INDEX('Základní list'!$B:$B,MATCH($B22,'Základní list'!$A:$A,0),1)-2)</f>
        <v>0</v>
      </c>
      <c r="G22" s="208">
        <f>INDEX('1. závod'!$A:$BO,$C22+5,INDEX('Základní list'!$B:$B,MATCH($B22,'Základní list'!$A:$A,0),1)-1)</f>
        <v>0</v>
      </c>
      <c r="H22" s="24" t="s">
        <v>170</v>
      </c>
      <c r="I22" s="24">
        <v>8</v>
      </c>
      <c r="J22" s="206">
        <f>INDEX('2. závod'!$A:$BO,$I22+5,INDEX('Základní list'!$B:$B,MATCH($H22,'Základní list'!$A:$A,0),1))</f>
        <v>11440</v>
      </c>
      <c r="K22" s="207">
        <f>INDEX('2. závod'!$A:$BO,$I22+5,INDEX('Základní list'!$B:$B,MATCH($H22,'Základní list'!$A:$A,0),1)+3)</f>
        <v>8</v>
      </c>
      <c r="L22" s="35">
        <f>INDEX('2. závod'!$A:$BO,$I22+5,INDEX('Základní list'!$B:$B,MATCH($H22,'Základní list'!$A:$A,0),1)-2)</f>
        <v>0</v>
      </c>
      <c r="M22" s="208">
        <f>INDEX('2. závod'!$A:$BO,$I22+5,INDEX('Základní list'!$B:$B,MATCH($H22,'Základní list'!$A:$A,0),1)-1)</f>
        <v>0</v>
      </c>
    </row>
    <row r="23" spans="1:13" ht="31.5" customHeight="1">
      <c r="A23" s="205">
        <v>19</v>
      </c>
      <c r="B23" s="24" t="s">
        <v>170</v>
      </c>
      <c r="C23" s="24">
        <v>9</v>
      </c>
      <c r="D23" s="206">
        <f>INDEX('1. závod'!$A:$BO,$C23+5,INDEX('Základní list'!$B:$B,MATCH($B23,'Základní list'!$A:$A,0),1))</f>
        <v>560</v>
      </c>
      <c r="E23" s="207">
        <f>INDEX('1. závod'!$A:$BO,$C23+5,INDEX('Základní list'!$B:$B,MATCH($B23,'Základní list'!$A:$A,0),1)+3)</f>
        <v>4</v>
      </c>
      <c r="F23" s="35">
        <f>INDEX('1. závod'!$A:$BO,$C23+5,INDEX('Základní list'!$B:$B,MATCH($B23,'Základní list'!$A:$A,0),1)-2)</f>
        <v>0</v>
      </c>
      <c r="G23" s="208">
        <f>INDEX('1. závod'!$A:$BO,$C23+5,INDEX('Základní list'!$B:$B,MATCH($B23,'Základní list'!$A:$A,0),1)-1)</f>
        <v>0</v>
      </c>
      <c r="H23" s="24" t="s">
        <v>170</v>
      </c>
      <c r="I23" s="24">
        <v>9</v>
      </c>
      <c r="J23" s="206">
        <f>INDEX('2. závod'!$A:$BO,$I23+5,INDEX('Základní list'!$B:$B,MATCH($H23,'Základní list'!$A:$A,0),1))</f>
        <v>12200</v>
      </c>
      <c r="K23" s="207">
        <f>INDEX('2. závod'!$A:$BO,$I23+5,INDEX('Základní list'!$B:$B,MATCH($H23,'Základní list'!$A:$A,0),1)+3)</f>
        <v>7</v>
      </c>
      <c r="L23" s="35">
        <f>INDEX('2. závod'!$A:$BO,$I23+5,INDEX('Základní list'!$B:$B,MATCH($H23,'Základní list'!$A:$A,0),1)-2)</f>
        <v>0</v>
      </c>
      <c r="M23" s="208">
        <f>INDEX('2. závod'!$A:$BO,$I23+5,INDEX('Základní list'!$B:$B,MATCH($H23,'Základní list'!$A:$A,0),1)-1)</f>
        <v>0</v>
      </c>
    </row>
    <row r="24" spans="1:13" ht="31.5" customHeight="1">
      <c r="A24" s="205">
        <v>20</v>
      </c>
      <c r="B24" s="24" t="s">
        <v>170</v>
      </c>
      <c r="C24" s="24">
        <v>10</v>
      </c>
      <c r="D24" s="206">
        <f>INDEX('1. závod'!$A:$BO,$C24+5,INDEX('Základní list'!$B:$B,MATCH($B24,'Základní list'!$A:$A,0),1))</f>
        <v>660</v>
      </c>
      <c r="E24" s="207">
        <f>INDEX('1. závod'!$A:$BO,$C24+5,INDEX('Základní list'!$B:$B,MATCH($B24,'Základní list'!$A:$A,0),1)+3)</f>
        <v>3</v>
      </c>
      <c r="F24" s="35">
        <f>INDEX('1. závod'!$A:$BO,$C24+5,INDEX('Základní list'!$B:$B,MATCH($B24,'Základní list'!$A:$A,0),1)-2)</f>
        <v>0</v>
      </c>
      <c r="G24" s="208">
        <f>INDEX('1. závod'!$A:$BO,$C24+5,INDEX('Základní list'!$B:$B,MATCH($B24,'Základní list'!$A:$A,0),1)-1)</f>
        <v>0</v>
      </c>
      <c r="H24" s="24" t="s">
        <v>170</v>
      </c>
      <c r="I24" s="24">
        <v>10</v>
      </c>
      <c r="J24" s="206">
        <f>INDEX('2. závod'!$A:$BO,$I24+5,INDEX('Základní list'!$B:$B,MATCH($H24,'Základní list'!$A:$A,0),1))</f>
        <v>8500</v>
      </c>
      <c r="K24" s="207">
        <f>INDEX('2. závod'!$A:$BO,$I24+5,INDEX('Základní list'!$B:$B,MATCH($H24,'Základní list'!$A:$A,0),1)+3)</f>
        <v>9</v>
      </c>
      <c r="L24" s="35">
        <f>INDEX('2. závod'!$A:$BO,$I24+5,INDEX('Základní list'!$B:$B,MATCH($H24,'Základní list'!$A:$A,0),1)-2)</f>
        <v>0</v>
      </c>
      <c r="M24" s="208">
        <f>INDEX('2. závod'!$A:$BO,$I24+5,INDEX('Základní list'!$B:$B,MATCH($H24,'Základní list'!$A:$A,0),1)-1)</f>
        <v>0</v>
      </c>
    </row>
    <row r="25" spans="1:13" ht="31.5" customHeight="1">
      <c r="A25" s="205">
        <v>21</v>
      </c>
      <c r="B25" s="24" t="s">
        <v>171</v>
      </c>
      <c r="C25" s="24">
        <v>1</v>
      </c>
      <c r="D25" s="206">
        <f>INDEX('1. závod'!$A:$BO,$C25+5,INDEX('Základní list'!$B:$B,MATCH($B25,'Základní list'!$A:$A,0),1))</f>
        <v>1860</v>
      </c>
      <c r="E25" s="207">
        <f>INDEX('1. závod'!$A:$BO,$C25+5,INDEX('Základní list'!$B:$B,MATCH($B25,'Základní list'!$A:$A,0),1)+3)</f>
        <v>6</v>
      </c>
      <c r="F25" s="35">
        <f>INDEX('1. závod'!$A:$BO,$C25+5,INDEX('Základní list'!$B:$B,MATCH($B25,'Základní list'!$A:$A,0),1)-2)</f>
        <v>0</v>
      </c>
      <c r="G25" s="208">
        <f>INDEX('1. závod'!$A:$BO,$C25+5,INDEX('Základní list'!$B:$B,MATCH($B25,'Základní list'!$A:$A,0),1)-1)</f>
        <v>0</v>
      </c>
      <c r="H25" s="24" t="s">
        <v>171</v>
      </c>
      <c r="I25" s="24">
        <v>1</v>
      </c>
      <c r="J25" s="206">
        <f>INDEX('2. závod'!$A:$BO,$I25+5,INDEX('Základní list'!$B:$B,MATCH($H25,'Základní list'!$A:$A,0),1))</f>
        <v>24360</v>
      </c>
      <c r="K25" s="207">
        <f>INDEX('2. závod'!$A:$BO,$I25+5,INDEX('Základní list'!$B:$B,MATCH($H25,'Základní list'!$A:$A,0),1)+3)</f>
        <v>2</v>
      </c>
      <c r="L25" s="35">
        <f>INDEX('2. závod'!$A:$BO,$I25+5,INDEX('Základní list'!$B:$B,MATCH($H25,'Základní list'!$A:$A,0),1)-2)</f>
        <v>0</v>
      </c>
      <c r="M25" s="208">
        <f>INDEX('2. závod'!$A:$BO,$I25+5,INDEX('Základní list'!$B:$B,MATCH($H25,'Základní list'!$A:$A,0),1)-1)</f>
        <v>0</v>
      </c>
    </row>
    <row r="26" spans="1:13" ht="31.5" customHeight="1">
      <c r="A26" s="205">
        <v>22</v>
      </c>
      <c r="B26" s="24" t="s">
        <v>171</v>
      </c>
      <c r="C26" s="24">
        <v>2</v>
      </c>
      <c r="D26" s="206">
        <f>INDEX('1. závod'!$A:$BO,$C26+5,INDEX('Základní list'!$B:$B,MATCH($B26,'Základní list'!$A:$A,0),1))</f>
        <v>5320</v>
      </c>
      <c r="E26" s="207">
        <f>INDEX('1. závod'!$A:$BO,$C26+5,INDEX('Základní list'!$B:$B,MATCH($B26,'Základní list'!$A:$A,0),1)+3)</f>
        <v>1</v>
      </c>
      <c r="F26" s="35">
        <f>INDEX('1. závod'!$A:$BO,$C26+5,INDEX('Základní list'!$B:$B,MATCH($B26,'Základní list'!$A:$A,0),1)-2)</f>
        <v>0</v>
      </c>
      <c r="G26" s="208">
        <f>INDEX('1. závod'!$A:$BO,$C26+5,INDEX('Základní list'!$B:$B,MATCH($B26,'Základní list'!$A:$A,0),1)-1)</f>
        <v>0</v>
      </c>
      <c r="H26" s="24" t="s">
        <v>171</v>
      </c>
      <c r="I26" s="24">
        <v>2</v>
      </c>
      <c r="J26" s="206">
        <f>INDEX('2. závod'!$A:$BO,$I26+5,INDEX('Základní list'!$B:$B,MATCH($H26,'Základní list'!$A:$A,0),1))</f>
        <v>32140</v>
      </c>
      <c r="K26" s="207">
        <f>INDEX('2. závod'!$A:$BO,$I26+5,INDEX('Základní list'!$B:$B,MATCH($H26,'Základní list'!$A:$A,0),1)+3)</f>
        <v>1</v>
      </c>
      <c r="L26" s="35">
        <f>INDEX('2. závod'!$A:$BO,$I26+5,INDEX('Základní list'!$B:$B,MATCH($H26,'Základní list'!$A:$A,0),1)-2)</f>
        <v>0</v>
      </c>
      <c r="M26" s="208">
        <f>INDEX('2. závod'!$A:$BO,$I26+5,INDEX('Základní list'!$B:$B,MATCH($H26,'Základní list'!$A:$A,0),1)-1)</f>
        <v>0</v>
      </c>
    </row>
    <row r="27" spans="1:13" ht="31.5" customHeight="1">
      <c r="A27" s="205">
        <v>23</v>
      </c>
      <c r="B27" s="24" t="s">
        <v>171</v>
      </c>
      <c r="C27" s="24">
        <v>3</v>
      </c>
      <c r="D27" s="206">
        <f>INDEX('1. závod'!$A:$BO,$C27+5,INDEX('Základní list'!$B:$B,MATCH($B27,'Základní list'!$A:$A,0),1))</f>
        <v>1000</v>
      </c>
      <c r="E27" s="207">
        <f>INDEX('1. závod'!$A:$BO,$C27+5,INDEX('Základní list'!$B:$B,MATCH($B27,'Základní list'!$A:$A,0),1)+3)</f>
        <v>8.5</v>
      </c>
      <c r="F27" s="35">
        <f>INDEX('1. závod'!$A:$BO,$C27+5,INDEX('Základní list'!$B:$B,MATCH($B27,'Základní list'!$A:$A,0),1)-2)</f>
        <v>0</v>
      </c>
      <c r="G27" s="208">
        <f>INDEX('1. závod'!$A:$BO,$C27+5,INDEX('Základní list'!$B:$B,MATCH($B27,'Základní list'!$A:$A,0),1)-1)</f>
        <v>0</v>
      </c>
      <c r="H27" s="24" t="s">
        <v>171</v>
      </c>
      <c r="I27" s="24">
        <v>3</v>
      </c>
      <c r="J27" s="206">
        <f>INDEX('2. závod'!$A:$BO,$I27+5,INDEX('Základní list'!$B:$B,MATCH($H27,'Základní list'!$A:$A,0),1))</f>
        <v>18300</v>
      </c>
      <c r="K27" s="207">
        <f>INDEX('2. závod'!$A:$BO,$I27+5,INDEX('Základní list'!$B:$B,MATCH($H27,'Základní list'!$A:$A,0),1)+3)</f>
        <v>6</v>
      </c>
      <c r="L27" s="35">
        <f>INDEX('2. závod'!$A:$BO,$I27+5,INDEX('Základní list'!$B:$B,MATCH($H27,'Základní list'!$A:$A,0),1)-2)</f>
        <v>0</v>
      </c>
      <c r="M27" s="208">
        <f>INDEX('2. závod'!$A:$BO,$I27+5,INDEX('Základní list'!$B:$B,MATCH($H27,'Základní list'!$A:$A,0),1)-1)</f>
        <v>0</v>
      </c>
    </row>
    <row r="28" spans="1:13" ht="31.5" customHeight="1">
      <c r="A28" s="205">
        <v>24</v>
      </c>
      <c r="B28" s="24" t="s">
        <v>171</v>
      </c>
      <c r="C28" s="24">
        <v>4</v>
      </c>
      <c r="D28" s="206">
        <f>INDEX('1. závod'!$A:$BO,$C28+5,INDEX('Základní list'!$B:$B,MATCH($B28,'Základní list'!$A:$A,0),1))</f>
        <v>4700</v>
      </c>
      <c r="E28" s="207">
        <f>INDEX('1. závod'!$A:$BO,$C28+5,INDEX('Základní list'!$B:$B,MATCH($B28,'Základní list'!$A:$A,0),1)+3)</f>
        <v>3</v>
      </c>
      <c r="F28" s="35">
        <f>INDEX('1. závod'!$A:$BO,$C28+5,INDEX('Základní list'!$B:$B,MATCH($B28,'Základní list'!$A:$A,0),1)-2)</f>
        <v>0</v>
      </c>
      <c r="G28" s="208">
        <f>INDEX('1. závod'!$A:$BO,$C28+5,INDEX('Základní list'!$B:$B,MATCH($B28,'Základní list'!$A:$A,0),1)-1)</f>
        <v>0</v>
      </c>
      <c r="H28" s="24" t="s">
        <v>171</v>
      </c>
      <c r="I28" s="24">
        <v>4</v>
      </c>
      <c r="J28" s="206">
        <f>INDEX('2. závod'!$A:$BO,$I28+5,INDEX('Základní list'!$B:$B,MATCH($H28,'Základní list'!$A:$A,0),1))</f>
        <v>19020</v>
      </c>
      <c r="K28" s="207">
        <f>INDEX('2. závod'!$A:$BO,$I28+5,INDEX('Základní list'!$B:$B,MATCH($H28,'Základní list'!$A:$A,0),1)+3)</f>
        <v>5</v>
      </c>
      <c r="L28" s="35">
        <f>INDEX('2. závod'!$A:$BO,$I28+5,INDEX('Základní list'!$B:$B,MATCH($H28,'Základní list'!$A:$A,0),1)-2)</f>
        <v>0</v>
      </c>
      <c r="M28" s="208">
        <f>INDEX('2. závod'!$A:$BO,$I28+5,INDEX('Základní list'!$B:$B,MATCH($H28,'Základní list'!$A:$A,0),1)-1)</f>
        <v>0</v>
      </c>
    </row>
    <row r="29" spans="1:13" ht="31.5" customHeight="1">
      <c r="A29" s="205">
        <v>25</v>
      </c>
      <c r="B29" s="24" t="s">
        <v>171</v>
      </c>
      <c r="C29" s="24">
        <v>5</v>
      </c>
      <c r="D29" s="206">
        <f>INDEX('1. závod'!$A:$BO,$C29+5,INDEX('Základní list'!$B:$B,MATCH($B29,'Základní list'!$A:$A,0),1))</f>
        <v>1000</v>
      </c>
      <c r="E29" s="207">
        <f>INDEX('1. závod'!$A:$BO,$C29+5,INDEX('Základní list'!$B:$B,MATCH($B29,'Základní list'!$A:$A,0),1)+3)</f>
        <v>8.5</v>
      </c>
      <c r="F29" s="35">
        <f>INDEX('1. závod'!$A:$BO,$C29+5,INDEX('Základní list'!$B:$B,MATCH($B29,'Základní list'!$A:$A,0),1)-2)</f>
        <v>0</v>
      </c>
      <c r="G29" s="208">
        <f>INDEX('1. závod'!$A:$BO,$C29+5,INDEX('Základní list'!$B:$B,MATCH($B29,'Základní list'!$A:$A,0),1)-1)</f>
        <v>0</v>
      </c>
      <c r="H29" s="24" t="s">
        <v>171</v>
      </c>
      <c r="I29" s="24">
        <v>5</v>
      </c>
      <c r="J29" s="206">
        <f>INDEX('2. závod'!$A:$BO,$I29+5,INDEX('Základní list'!$B:$B,MATCH($H29,'Základní list'!$A:$A,0),1))</f>
        <v>21060</v>
      </c>
      <c r="K29" s="207">
        <f>INDEX('2. závod'!$A:$BO,$I29+5,INDEX('Základní list'!$B:$B,MATCH($H29,'Základní list'!$A:$A,0),1)+3)</f>
        <v>3</v>
      </c>
      <c r="L29" s="35">
        <f>INDEX('2. závod'!$A:$BO,$I29+5,INDEX('Základní list'!$B:$B,MATCH($H29,'Základní list'!$A:$A,0),1)-2)</f>
        <v>0</v>
      </c>
      <c r="M29" s="208">
        <f>INDEX('2. závod'!$A:$BO,$I29+5,INDEX('Základní list'!$B:$B,MATCH($H29,'Základní list'!$A:$A,0),1)-1)</f>
        <v>0</v>
      </c>
    </row>
    <row r="30" spans="1:13" ht="31.5" customHeight="1">
      <c r="A30" s="205">
        <v>26</v>
      </c>
      <c r="B30" s="24" t="s">
        <v>171</v>
      </c>
      <c r="C30" s="24">
        <v>6</v>
      </c>
      <c r="D30" s="206">
        <f>INDEX('1. závod'!$A:$BO,$C30+5,INDEX('Základní list'!$B:$B,MATCH($B30,'Základní list'!$A:$A,0),1))</f>
        <v>3340</v>
      </c>
      <c r="E30" s="207">
        <f>INDEX('1. závod'!$A:$BO,$C30+5,INDEX('Základní list'!$B:$B,MATCH($B30,'Základní list'!$A:$A,0),1)+3)</f>
        <v>4</v>
      </c>
      <c r="F30" s="35">
        <f>INDEX('1. závod'!$A:$BO,$C30+5,INDEX('Základní list'!$B:$B,MATCH($B30,'Základní list'!$A:$A,0),1)-2)</f>
        <v>0</v>
      </c>
      <c r="G30" s="208">
        <f>INDEX('1. závod'!$A:$BO,$C30+5,INDEX('Základní list'!$B:$B,MATCH($B30,'Základní list'!$A:$A,0),1)-1)</f>
        <v>0</v>
      </c>
      <c r="H30" s="24" t="s">
        <v>171</v>
      </c>
      <c r="I30" s="24">
        <v>6</v>
      </c>
      <c r="J30" s="206">
        <f>INDEX('2. závod'!$A:$BO,$I30+5,INDEX('Základní list'!$B:$B,MATCH($H30,'Základní list'!$A:$A,0),1))</f>
        <v>7580</v>
      </c>
      <c r="K30" s="207">
        <f>INDEX('2. závod'!$A:$BO,$I30+5,INDEX('Základní list'!$B:$B,MATCH($H30,'Základní list'!$A:$A,0),1)+3)</f>
        <v>9</v>
      </c>
      <c r="L30" s="35">
        <f>INDEX('2. závod'!$A:$BO,$I30+5,INDEX('Základní list'!$B:$B,MATCH($H30,'Základní list'!$A:$A,0),1)-2)</f>
        <v>0</v>
      </c>
      <c r="M30" s="208">
        <f>INDEX('2. závod'!$A:$BO,$I30+5,INDEX('Základní list'!$B:$B,MATCH($H30,'Základní list'!$A:$A,0),1)-1)</f>
        <v>0</v>
      </c>
    </row>
    <row r="31" spans="1:13" ht="31.5" customHeight="1">
      <c r="A31" s="205">
        <v>27</v>
      </c>
      <c r="B31" s="24" t="s">
        <v>171</v>
      </c>
      <c r="C31" s="24">
        <v>7</v>
      </c>
      <c r="D31" s="206">
        <f>INDEX('1. závod'!$A:$BO,$C31+5,INDEX('Základní list'!$B:$B,MATCH($B31,'Základní list'!$A:$A,0),1))</f>
        <v>920</v>
      </c>
      <c r="E31" s="207">
        <f>INDEX('1. závod'!$A:$BO,$C31+5,INDEX('Základní list'!$B:$B,MATCH($B31,'Základní list'!$A:$A,0),1)+3)</f>
        <v>10</v>
      </c>
      <c r="F31" s="35">
        <f>INDEX('1. závod'!$A:$BO,$C31+5,INDEX('Základní list'!$B:$B,MATCH($B31,'Základní list'!$A:$A,0),1)-2)</f>
        <v>0</v>
      </c>
      <c r="G31" s="208">
        <f>INDEX('1. závod'!$A:$BO,$C31+5,INDEX('Základní list'!$B:$B,MATCH($B31,'Základní list'!$A:$A,0),1)-1)</f>
        <v>0</v>
      </c>
      <c r="H31" s="24" t="s">
        <v>171</v>
      </c>
      <c r="I31" s="24">
        <v>7</v>
      </c>
      <c r="J31" s="206">
        <f>INDEX('2. závod'!$A:$BO,$I31+5,INDEX('Základní list'!$B:$B,MATCH($H31,'Základní list'!$A:$A,0),1))</f>
        <v>19760</v>
      </c>
      <c r="K31" s="207">
        <f>INDEX('2. závod'!$A:$BO,$I31+5,INDEX('Základní list'!$B:$B,MATCH($H31,'Základní list'!$A:$A,0),1)+3)</f>
        <v>4</v>
      </c>
      <c r="L31" s="35">
        <f>INDEX('2. závod'!$A:$BO,$I31+5,INDEX('Základní list'!$B:$B,MATCH($H31,'Základní list'!$A:$A,0),1)-2)</f>
        <v>0</v>
      </c>
      <c r="M31" s="208">
        <f>INDEX('2. závod'!$A:$BO,$I31+5,INDEX('Základní list'!$B:$B,MATCH($H31,'Základní list'!$A:$A,0),1)-1)</f>
        <v>0</v>
      </c>
    </row>
    <row r="32" spans="1:13" ht="31.5" customHeight="1">
      <c r="A32" s="205">
        <v>28</v>
      </c>
      <c r="B32" s="24" t="s">
        <v>171</v>
      </c>
      <c r="C32" s="24">
        <v>8</v>
      </c>
      <c r="D32" s="206">
        <f>INDEX('1. závod'!$A:$BO,$C32+5,INDEX('Základní list'!$B:$B,MATCH($B32,'Základní list'!$A:$A,0),1))</f>
        <v>5120</v>
      </c>
      <c r="E32" s="207">
        <f>INDEX('1. závod'!$A:$BO,$C32+5,INDEX('Základní list'!$B:$B,MATCH($B32,'Základní list'!$A:$A,0),1)+3)</f>
        <v>2</v>
      </c>
      <c r="F32" s="35">
        <f>INDEX('1. závod'!$A:$BO,$C32+5,INDEX('Základní list'!$B:$B,MATCH($B32,'Základní list'!$A:$A,0),1)-2)</f>
        <v>0</v>
      </c>
      <c r="G32" s="208">
        <f>INDEX('1. závod'!$A:$BO,$C32+5,INDEX('Základní list'!$B:$B,MATCH($B32,'Základní list'!$A:$A,0),1)-1)</f>
        <v>0</v>
      </c>
      <c r="H32" s="24" t="s">
        <v>171</v>
      </c>
      <c r="I32" s="24">
        <v>8</v>
      </c>
      <c r="J32" s="206">
        <f>INDEX('2. závod'!$A:$BO,$I32+5,INDEX('Základní list'!$B:$B,MATCH($H32,'Základní list'!$A:$A,0),1))</f>
        <v>3880</v>
      </c>
      <c r="K32" s="207">
        <f>INDEX('2. závod'!$A:$BO,$I32+5,INDEX('Základní list'!$B:$B,MATCH($H32,'Základní list'!$A:$A,0),1)+3)</f>
        <v>10</v>
      </c>
      <c r="L32" s="35">
        <f>INDEX('2. závod'!$A:$BO,$I32+5,INDEX('Základní list'!$B:$B,MATCH($H32,'Základní list'!$A:$A,0),1)-2)</f>
        <v>0</v>
      </c>
      <c r="M32" s="208">
        <f>INDEX('2. závod'!$A:$BO,$I32+5,INDEX('Základní list'!$B:$B,MATCH($H32,'Základní list'!$A:$A,0),1)-1)</f>
        <v>0</v>
      </c>
    </row>
    <row r="33" spans="1:13" ht="31.5" customHeight="1">
      <c r="A33" s="205">
        <v>29</v>
      </c>
      <c r="B33" s="24" t="s">
        <v>171</v>
      </c>
      <c r="C33" s="24">
        <v>9</v>
      </c>
      <c r="D33" s="206">
        <f>INDEX('1. závod'!$A:$BO,$C33+5,INDEX('Základní list'!$B:$B,MATCH($B33,'Základní list'!$A:$A,0),1))</f>
        <v>2780</v>
      </c>
      <c r="E33" s="207">
        <f>INDEX('1. závod'!$A:$BO,$C33+5,INDEX('Základní list'!$B:$B,MATCH($B33,'Základní list'!$A:$A,0),1)+3)</f>
        <v>5</v>
      </c>
      <c r="F33" s="35">
        <f>INDEX('1. závod'!$A:$BO,$C33+5,INDEX('Základní list'!$B:$B,MATCH($B33,'Základní list'!$A:$A,0),1)-2)</f>
        <v>0</v>
      </c>
      <c r="G33" s="208">
        <f>INDEX('1. závod'!$A:$BO,$C33+5,INDEX('Základní list'!$B:$B,MATCH($B33,'Základní list'!$A:$A,0),1)-1)</f>
        <v>0</v>
      </c>
      <c r="H33" s="24" t="s">
        <v>171</v>
      </c>
      <c r="I33" s="24">
        <v>9</v>
      </c>
      <c r="J33" s="206">
        <f>INDEX('2. závod'!$A:$BO,$I33+5,INDEX('Základní list'!$B:$B,MATCH($H33,'Základní list'!$A:$A,0),1))</f>
        <v>11380</v>
      </c>
      <c r="K33" s="207">
        <f>INDEX('2. závod'!$A:$BO,$I33+5,INDEX('Základní list'!$B:$B,MATCH($H33,'Základní list'!$A:$A,0),1)+3)</f>
        <v>8</v>
      </c>
      <c r="L33" s="35">
        <f>INDEX('2. závod'!$A:$BO,$I33+5,INDEX('Základní list'!$B:$B,MATCH($H33,'Základní list'!$A:$A,0),1)-2)</f>
        <v>0</v>
      </c>
      <c r="M33" s="208">
        <f>INDEX('2. závod'!$A:$BO,$I33+5,INDEX('Základní list'!$B:$B,MATCH($H33,'Základní list'!$A:$A,0),1)-1)</f>
        <v>0</v>
      </c>
    </row>
    <row r="34" spans="1:13" ht="31.5" customHeight="1">
      <c r="A34" s="205">
        <v>30</v>
      </c>
      <c r="B34" s="24" t="s">
        <v>171</v>
      </c>
      <c r="C34" s="24">
        <v>10</v>
      </c>
      <c r="D34" s="206">
        <f>INDEX('1. závod'!$A:$BO,$C34+5,INDEX('Základní list'!$B:$B,MATCH($B34,'Základní list'!$A:$A,0),1))</f>
        <v>1340</v>
      </c>
      <c r="E34" s="207">
        <f>INDEX('1. závod'!$A:$BO,$C34+5,INDEX('Základní list'!$B:$B,MATCH($B34,'Základní list'!$A:$A,0),1)+3)</f>
        <v>7</v>
      </c>
      <c r="F34" s="35">
        <f>INDEX('1. závod'!$A:$BO,$C34+5,INDEX('Základní list'!$B:$B,MATCH($B34,'Základní list'!$A:$A,0),1)-2)</f>
        <v>0</v>
      </c>
      <c r="G34" s="208">
        <f>INDEX('1. závod'!$A:$BO,$C34+5,INDEX('Základní list'!$B:$B,MATCH($B34,'Základní list'!$A:$A,0),1)-1)</f>
        <v>0</v>
      </c>
      <c r="H34" s="24" t="s">
        <v>171</v>
      </c>
      <c r="I34" s="24">
        <v>10</v>
      </c>
      <c r="J34" s="206">
        <f>INDEX('2. závod'!$A:$BO,$I34+5,INDEX('Základní list'!$B:$B,MATCH($H34,'Základní list'!$A:$A,0),1))</f>
        <v>14040</v>
      </c>
      <c r="K34" s="207">
        <f>INDEX('2. závod'!$A:$BO,$I34+5,INDEX('Základní list'!$B:$B,MATCH($H34,'Základní list'!$A:$A,0),1)+3)</f>
        <v>7</v>
      </c>
      <c r="L34" s="35">
        <f>INDEX('2. závod'!$A:$BO,$I34+5,INDEX('Základní list'!$B:$B,MATCH($H34,'Základní list'!$A:$A,0),1)-2)</f>
        <v>0</v>
      </c>
      <c r="M34" s="208">
        <f>INDEX('2. závod'!$A:$BO,$I34+5,INDEX('Základní list'!$B:$B,MATCH($H34,'Základní list'!$A:$A,0),1)-1)</f>
        <v>0</v>
      </c>
    </row>
    <row r="35" spans="1:13" ht="31.5" customHeight="1">
      <c r="A35" s="205">
        <v>31</v>
      </c>
      <c r="B35" s="24" t="s">
        <v>172</v>
      </c>
      <c r="C35" s="24">
        <v>1</v>
      </c>
      <c r="D35" s="206">
        <f>INDEX('1. závod'!$A:$BO,$C35+5,INDEX('Základní list'!$B:$B,MATCH($B35,'Základní list'!$A:$A,0),1))</f>
        <v>6200</v>
      </c>
      <c r="E35" s="207">
        <f>INDEX('1. závod'!$A:$BO,$C35+5,INDEX('Základní list'!$B:$B,MATCH($B35,'Základní list'!$A:$A,0),1)+3)</f>
        <v>6</v>
      </c>
      <c r="F35" s="35">
        <f>INDEX('1. závod'!$A:$BO,$C35+5,INDEX('Základní list'!$B:$B,MATCH($B35,'Základní list'!$A:$A,0),1)-2)</f>
        <v>0</v>
      </c>
      <c r="G35" s="208">
        <f>INDEX('1. závod'!$A:$BO,$C35+5,INDEX('Základní list'!$B:$B,MATCH($B35,'Základní list'!$A:$A,0),1)-1)</f>
        <v>0</v>
      </c>
      <c r="H35" s="24" t="s">
        <v>172</v>
      </c>
      <c r="I35" s="24">
        <v>1</v>
      </c>
      <c r="J35" s="206">
        <f>INDEX('2. závod'!$A:$BO,$I35+5,INDEX('Základní list'!$B:$B,MATCH($H35,'Základní list'!$A:$A,0),1))</f>
        <v>16540</v>
      </c>
      <c r="K35" s="207">
        <f>INDEX('2. závod'!$A:$BO,$I35+5,INDEX('Základní list'!$B:$B,MATCH($H35,'Základní list'!$A:$A,0),1)+3)</f>
        <v>4</v>
      </c>
      <c r="L35" s="35">
        <f>INDEX('2. závod'!$A:$BO,$I35+5,INDEX('Základní list'!$B:$B,MATCH($H35,'Základní list'!$A:$A,0),1)-2)</f>
        <v>0</v>
      </c>
      <c r="M35" s="208">
        <f>INDEX('2. závod'!$A:$BO,$I35+5,INDEX('Základní list'!$B:$B,MATCH($H35,'Základní list'!$A:$A,0),1)-1)</f>
        <v>0</v>
      </c>
    </row>
    <row r="36" spans="1:13" ht="31.5" customHeight="1">
      <c r="A36" s="205">
        <v>32</v>
      </c>
      <c r="B36" s="24" t="s">
        <v>172</v>
      </c>
      <c r="C36" s="24">
        <v>2</v>
      </c>
      <c r="D36" s="206">
        <f>INDEX('1. závod'!$A:$BO,$C36+5,INDEX('Základní list'!$B:$B,MATCH($B36,'Základní list'!$A:$A,0),1))</f>
        <v>1840</v>
      </c>
      <c r="E36" s="207">
        <f>INDEX('1. závod'!$A:$BO,$C36+5,INDEX('Základní list'!$B:$B,MATCH($B36,'Základní list'!$A:$A,0),1)+3)</f>
        <v>8</v>
      </c>
      <c r="F36" s="35">
        <f>INDEX('1. závod'!$A:$BO,$C36+5,INDEX('Základní list'!$B:$B,MATCH($B36,'Základní list'!$A:$A,0),1)-2)</f>
        <v>0</v>
      </c>
      <c r="G36" s="208">
        <f>INDEX('1. závod'!$A:$BO,$C36+5,INDEX('Základní list'!$B:$B,MATCH($B36,'Základní list'!$A:$A,0),1)-1)</f>
        <v>0</v>
      </c>
      <c r="H36" s="24" t="s">
        <v>172</v>
      </c>
      <c r="I36" s="24">
        <v>2</v>
      </c>
      <c r="J36" s="206">
        <f>INDEX('2. závod'!$A:$BO,$I36+5,INDEX('Základní list'!$B:$B,MATCH($H36,'Základní list'!$A:$A,0),1))</f>
        <v>22020</v>
      </c>
      <c r="K36" s="207">
        <f>INDEX('2. závod'!$A:$BO,$I36+5,INDEX('Základní list'!$B:$B,MATCH($H36,'Základní list'!$A:$A,0),1)+3)</f>
        <v>2</v>
      </c>
      <c r="L36" s="35">
        <f>INDEX('2. závod'!$A:$BO,$I36+5,INDEX('Základní list'!$B:$B,MATCH($H36,'Základní list'!$A:$A,0),1)-2)</f>
        <v>0</v>
      </c>
      <c r="M36" s="208">
        <f>INDEX('2. závod'!$A:$BO,$I36+5,INDEX('Základní list'!$B:$B,MATCH($H36,'Základní list'!$A:$A,0),1)-1)</f>
        <v>0</v>
      </c>
    </row>
    <row r="37" spans="1:13" ht="31.5" customHeight="1">
      <c r="A37" s="205">
        <v>33</v>
      </c>
      <c r="B37" s="24" t="s">
        <v>172</v>
      </c>
      <c r="C37" s="24">
        <v>3</v>
      </c>
      <c r="D37" s="206">
        <f>INDEX('1. závod'!$A:$BO,$C37+5,INDEX('Základní list'!$B:$B,MATCH($B37,'Základní list'!$A:$A,0),1))</f>
        <v>6820</v>
      </c>
      <c r="E37" s="207">
        <f>INDEX('1. závod'!$A:$BO,$C37+5,INDEX('Základní list'!$B:$B,MATCH($B37,'Základní list'!$A:$A,0),1)+3)</f>
        <v>5</v>
      </c>
      <c r="F37" s="35">
        <f>INDEX('1. závod'!$A:$BO,$C37+5,INDEX('Základní list'!$B:$B,MATCH($B37,'Základní list'!$A:$A,0),1)-2)</f>
        <v>0</v>
      </c>
      <c r="G37" s="208">
        <f>INDEX('1. závod'!$A:$BO,$C37+5,INDEX('Základní list'!$B:$B,MATCH($B37,'Základní list'!$A:$A,0),1)-1)</f>
        <v>0</v>
      </c>
      <c r="H37" s="24" t="s">
        <v>172</v>
      </c>
      <c r="I37" s="24">
        <v>3</v>
      </c>
      <c r="J37" s="206">
        <f>INDEX('2. závod'!$A:$BO,$I37+5,INDEX('Základní list'!$B:$B,MATCH($H37,'Základní list'!$A:$A,0),1))</f>
        <v>20480</v>
      </c>
      <c r="K37" s="207">
        <f>INDEX('2. závod'!$A:$BO,$I37+5,INDEX('Základní list'!$B:$B,MATCH($H37,'Základní list'!$A:$A,0),1)+3)</f>
        <v>3</v>
      </c>
      <c r="L37" s="35">
        <f>INDEX('2. závod'!$A:$BO,$I37+5,INDEX('Základní list'!$B:$B,MATCH($H37,'Základní list'!$A:$A,0),1)-2)</f>
        <v>0</v>
      </c>
      <c r="M37" s="208">
        <f>INDEX('2. závod'!$A:$BO,$I37+5,INDEX('Základní list'!$B:$B,MATCH($H37,'Základní list'!$A:$A,0),1)-1)</f>
        <v>0</v>
      </c>
    </row>
    <row r="38" spans="1:13" ht="31.5" customHeight="1">
      <c r="A38" s="205">
        <v>34</v>
      </c>
      <c r="B38" s="24" t="s">
        <v>172</v>
      </c>
      <c r="C38" s="24">
        <v>4</v>
      </c>
      <c r="D38" s="206">
        <f>INDEX('1. závod'!$A:$BO,$C38+5,INDEX('Základní list'!$B:$B,MATCH($B38,'Základní list'!$A:$A,0),1))</f>
        <v>1160</v>
      </c>
      <c r="E38" s="207">
        <f>INDEX('1. závod'!$A:$BO,$C38+5,INDEX('Základní list'!$B:$B,MATCH($B38,'Základní list'!$A:$A,0),1)+3)</f>
        <v>10</v>
      </c>
      <c r="F38" s="35">
        <f>INDEX('1. závod'!$A:$BO,$C38+5,INDEX('Základní list'!$B:$B,MATCH($B38,'Základní list'!$A:$A,0),1)-2)</f>
        <v>0</v>
      </c>
      <c r="G38" s="208">
        <f>INDEX('1. závod'!$A:$BO,$C38+5,INDEX('Základní list'!$B:$B,MATCH($B38,'Základní list'!$A:$A,0),1)-1)</f>
        <v>0</v>
      </c>
      <c r="H38" s="24" t="s">
        <v>172</v>
      </c>
      <c r="I38" s="24">
        <v>4</v>
      </c>
      <c r="J38" s="206">
        <f>INDEX('2. závod'!$A:$BO,$I38+5,INDEX('Základní list'!$B:$B,MATCH($H38,'Základní list'!$A:$A,0),1))</f>
        <v>25700</v>
      </c>
      <c r="K38" s="207">
        <f>INDEX('2. závod'!$A:$BO,$I38+5,INDEX('Základní list'!$B:$B,MATCH($H38,'Základní list'!$A:$A,0),1)+3)</f>
        <v>1</v>
      </c>
      <c r="L38" s="35">
        <f>INDEX('2. závod'!$A:$BO,$I38+5,INDEX('Základní list'!$B:$B,MATCH($H38,'Základní list'!$A:$A,0),1)-2)</f>
        <v>0</v>
      </c>
      <c r="M38" s="208">
        <f>INDEX('2. závod'!$A:$BO,$I38+5,INDEX('Základní list'!$B:$B,MATCH($H38,'Základní list'!$A:$A,0),1)-1)</f>
        <v>0</v>
      </c>
    </row>
    <row r="39" spans="1:13" ht="31.5" customHeight="1">
      <c r="A39" s="205">
        <v>35</v>
      </c>
      <c r="B39" s="24" t="s">
        <v>172</v>
      </c>
      <c r="C39" s="24">
        <v>5</v>
      </c>
      <c r="D39" s="206">
        <f>INDEX('1. závod'!$A:$BO,$C39+5,INDEX('Základní list'!$B:$B,MATCH($B39,'Základní list'!$A:$A,0),1))</f>
        <v>4940</v>
      </c>
      <c r="E39" s="207">
        <f>INDEX('1. závod'!$A:$BO,$C39+5,INDEX('Základní list'!$B:$B,MATCH($B39,'Základní list'!$A:$A,0),1)+3)</f>
        <v>7</v>
      </c>
      <c r="F39" s="35">
        <f>INDEX('1. závod'!$A:$BO,$C39+5,INDEX('Základní list'!$B:$B,MATCH($B39,'Základní list'!$A:$A,0),1)-2)</f>
        <v>0</v>
      </c>
      <c r="G39" s="208">
        <f>INDEX('1. závod'!$A:$BO,$C39+5,INDEX('Základní list'!$B:$B,MATCH($B39,'Základní list'!$A:$A,0),1)-1)</f>
        <v>0</v>
      </c>
      <c r="H39" s="24" t="s">
        <v>172</v>
      </c>
      <c r="I39" s="24">
        <v>5</v>
      </c>
      <c r="J39" s="206">
        <f>INDEX('2. závod'!$A:$BO,$I39+5,INDEX('Základní list'!$B:$B,MATCH($H39,'Základní list'!$A:$A,0),1))</f>
        <v>5980</v>
      </c>
      <c r="K39" s="207">
        <f>INDEX('2. závod'!$A:$BO,$I39+5,INDEX('Základní list'!$B:$B,MATCH($H39,'Základní list'!$A:$A,0),1)+3)</f>
        <v>7</v>
      </c>
      <c r="L39" s="35">
        <f>INDEX('2. závod'!$A:$BO,$I39+5,INDEX('Základní list'!$B:$B,MATCH($H39,'Základní list'!$A:$A,0),1)-2)</f>
        <v>0</v>
      </c>
      <c r="M39" s="208">
        <f>INDEX('2. závod'!$A:$BO,$I39+5,INDEX('Základní list'!$B:$B,MATCH($H39,'Základní list'!$A:$A,0),1)-1)</f>
        <v>0</v>
      </c>
    </row>
    <row r="40" spans="1:13" ht="31.5" customHeight="1">
      <c r="A40" s="205">
        <v>36</v>
      </c>
      <c r="B40" s="24" t="s">
        <v>172</v>
      </c>
      <c r="C40" s="24">
        <v>6</v>
      </c>
      <c r="D40" s="206">
        <f>INDEX('1. závod'!$A:$BO,$C40+5,INDEX('Základní list'!$B:$B,MATCH($B40,'Základní list'!$A:$A,0),1))</f>
        <v>6840</v>
      </c>
      <c r="E40" s="207">
        <f>INDEX('1. závod'!$A:$BO,$C40+5,INDEX('Základní list'!$B:$B,MATCH($B40,'Základní list'!$A:$A,0),1)+3)</f>
        <v>4</v>
      </c>
      <c r="F40" s="35">
        <f>INDEX('1. závod'!$A:$BO,$C40+5,INDEX('Základní list'!$B:$B,MATCH($B40,'Základní list'!$A:$A,0),1)-2)</f>
        <v>0</v>
      </c>
      <c r="G40" s="208">
        <f>INDEX('1. závod'!$A:$BO,$C40+5,INDEX('Základní list'!$B:$B,MATCH($B40,'Základní list'!$A:$A,0),1)-1)</f>
        <v>0</v>
      </c>
      <c r="H40" s="24" t="s">
        <v>172</v>
      </c>
      <c r="I40" s="24">
        <v>6</v>
      </c>
      <c r="J40" s="206">
        <f>INDEX('2. závod'!$A:$BO,$I40+5,INDEX('Základní list'!$B:$B,MATCH($H40,'Základní list'!$A:$A,0),1))</f>
        <v>4160</v>
      </c>
      <c r="K40" s="207">
        <f>INDEX('2. závod'!$A:$BO,$I40+5,INDEX('Základní list'!$B:$B,MATCH($H40,'Základní list'!$A:$A,0),1)+3)</f>
        <v>10</v>
      </c>
      <c r="L40" s="35">
        <f>INDEX('2. závod'!$A:$BO,$I40+5,INDEX('Základní list'!$B:$B,MATCH($H40,'Základní list'!$A:$A,0),1)-2)</f>
        <v>0</v>
      </c>
      <c r="M40" s="208">
        <f>INDEX('2. závod'!$A:$BO,$I40+5,INDEX('Základní list'!$B:$B,MATCH($H40,'Základní list'!$A:$A,0),1)-1)</f>
        <v>0</v>
      </c>
    </row>
    <row r="41" spans="1:13" ht="31.5" customHeight="1">
      <c r="A41" s="205">
        <v>37</v>
      </c>
      <c r="B41" s="24" t="s">
        <v>172</v>
      </c>
      <c r="C41" s="24">
        <v>7</v>
      </c>
      <c r="D41" s="206">
        <f>INDEX('1. závod'!$A:$BO,$C41+5,INDEX('Základní list'!$B:$B,MATCH($B41,'Základní list'!$A:$A,0),1))</f>
        <v>9420</v>
      </c>
      <c r="E41" s="207">
        <f>INDEX('1. závod'!$A:$BO,$C41+5,INDEX('Základní list'!$B:$B,MATCH($B41,'Základní list'!$A:$A,0),1)+3)</f>
        <v>1</v>
      </c>
      <c r="F41" s="35">
        <f>INDEX('1. závod'!$A:$BO,$C41+5,INDEX('Základní list'!$B:$B,MATCH($B41,'Základní list'!$A:$A,0),1)-2)</f>
        <v>0</v>
      </c>
      <c r="G41" s="208">
        <f>INDEX('1. závod'!$A:$BO,$C41+5,INDEX('Základní list'!$B:$B,MATCH($B41,'Základní list'!$A:$A,0),1)-1)</f>
        <v>0</v>
      </c>
      <c r="H41" s="24" t="s">
        <v>172</v>
      </c>
      <c r="I41" s="24">
        <v>7</v>
      </c>
      <c r="J41" s="206">
        <f>INDEX('2. závod'!$A:$BO,$I41+5,INDEX('Základní list'!$B:$B,MATCH($H41,'Základní list'!$A:$A,0),1))</f>
        <v>5720</v>
      </c>
      <c r="K41" s="207">
        <f>INDEX('2. závod'!$A:$BO,$I41+5,INDEX('Základní list'!$B:$B,MATCH($H41,'Základní list'!$A:$A,0),1)+3)</f>
        <v>8</v>
      </c>
      <c r="L41" s="35">
        <f>INDEX('2. závod'!$A:$BO,$I41+5,INDEX('Základní list'!$B:$B,MATCH($H41,'Základní list'!$A:$A,0),1)-2)</f>
        <v>0</v>
      </c>
      <c r="M41" s="208">
        <f>INDEX('2. závod'!$A:$BO,$I41+5,INDEX('Základní list'!$B:$B,MATCH($H41,'Základní list'!$A:$A,0),1)-1)</f>
        <v>0</v>
      </c>
    </row>
    <row r="42" spans="1:13" ht="31.5" customHeight="1">
      <c r="A42" s="205">
        <v>38</v>
      </c>
      <c r="B42" s="24" t="s">
        <v>172</v>
      </c>
      <c r="C42" s="24">
        <v>8</v>
      </c>
      <c r="D42" s="206">
        <f>INDEX('1. závod'!$A:$BO,$C42+5,INDEX('Základní list'!$B:$B,MATCH($B42,'Základní list'!$A:$A,0),1))</f>
        <v>1740</v>
      </c>
      <c r="E42" s="207">
        <f>INDEX('1. závod'!$A:$BO,$C42+5,INDEX('Základní list'!$B:$B,MATCH($B42,'Základní list'!$A:$A,0),1)+3)</f>
        <v>9</v>
      </c>
      <c r="F42" s="35">
        <f>INDEX('1. závod'!$A:$BO,$C42+5,INDEX('Základní list'!$B:$B,MATCH($B42,'Základní list'!$A:$A,0),1)-2)</f>
        <v>0</v>
      </c>
      <c r="G42" s="208">
        <f>INDEX('1. závod'!$A:$BO,$C42+5,INDEX('Základní list'!$B:$B,MATCH($B42,'Základní list'!$A:$A,0),1)-1)</f>
        <v>0</v>
      </c>
      <c r="H42" s="24" t="s">
        <v>172</v>
      </c>
      <c r="I42" s="24">
        <v>8</v>
      </c>
      <c r="J42" s="206">
        <f>INDEX('2. závod'!$A:$BO,$I42+5,INDEX('Základní list'!$B:$B,MATCH($H42,'Základní list'!$A:$A,0),1))</f>
        <v>8280</v>
      </c>
      <c r="K42" s="207">
        <f>INDEX('2. závod'!$A:$BO,$I42+5,INDEX('Základní list'!$B:$B,MATCH($H42,'Základní list'!$A:$A,0),1)+3)</f>
        <v>6</v>
      </c>
      <c r="L42" s="35">
        <f>INDEX('2. závod'!$A:$BO,$I42+5,INDEX('Základní list'!$B:$B,MATCH($H42,'Základní list'!$A:$A,0),1)-2)</f>
        <v>0</v>
      </c>
      <c r="M42" s="208">
        <f>INDEX('2. závod'!$A:$BO,$I42+5,INDEX('Základní list'!$B:$B,MATCH($H42,'Základní list'!$A:$A,0),1)-1)</f>
        <v>0</v>
      </c>
    </row>
    <row r="43" spans="1:13" ht="31.5" customHeight="1">
      <c r="A43" s="205">
        <v>39</v>
      </c>
      <c r="B43" s="24" t="s">
        <v>172</v>
      </c>
      <c r="C43" s="24">
        <v>9</v>
      </c>
      <c r="D43" s="206">
        <f>INDEX('1. závod'!$A:$BO,$C43+5,INDEX('Základní list'!$B:$B,MATCH($B43,'Základní list'!$A:$A,0),1))</f>
        <v>7920</v>
      </c>
      <c r="E43" s="207">
        <f>INDEX('1. závod'!$A:$BO,$C43+5,INDEX('Základní list'!$B:$B,MATCH($B43,'Základní list'!$A:$A,0),1)+3)</f>
        <v>3</v>
      </c>
      <c r="F43" s="35">
        <f>INDEX('1. závod'!$A:$BO,$C43+5,INDEX('Základní list'!$B:$B,MATCH($B43,'Základní list'!$A:$A,0),1)-2)</f>
        <v>0</v>
      </c>
      <c r="G43" s="208">
        <f>INDEX('1. závod'!$A:$BO,$C43+5,INDEX('Základní list'!$B:$B,MATCH($B43,'Základní list'!$A:$A,0),1)-1)</f>
        <v>0</v>
      </c>
      <c r="H43" s="24" t="s">
        <v>172</v>
      </c>
      <c r="I43" s="24">
        <v>9</v>
      </c>
      <c r="J43" s="206">
        <f>INDEX('2. závod'!$A:$BO,$I43+5,INDEX('Základní list'!$B:$B,MATCH($H43,'Základní list'!$A:$A,0),1))</f>
        <v>4600</v>
      </c>
      <c r="K43" s="207">
        <f>INDEX('2. závod'!$A:$BO,$I43+5,INDEX('Základní list'!$B:$B,MATCH($H43,'Základní list'!$A:$A,0),1)+3)</f>
        <v>9</v>
      </c>
      <c r="L43" s="35">
        <f>INDEX('2. závod'!$A:$BO,$I43+5,INDEX('Základní list'!$B:$B,MATCH($H43,'Základní list'!$A:$A,0),1)-2)</f>
        <v>0</v>
      </c>
      <c r="M43" s="208">
        <f>INDEX('2. závod'!$A:$BO,$I43+5,INDEX('Základní list'!$B:$B,MATCH($H43,'Základní list'!$A:$A,0),1)-1)</f>
        <v>0</v>
      </c>
    </row>
    <row r="44" spans="1:13" ht="31.5" customHeight="1">
      <c r="A44" s="205">
        <v>40</v>
      </c>
      <c r="B44" s="24" t="s">
        <v>172</v>
      </c>
      <c r="C44" s="24">
        <v>10</v>
      </c>
      <c r="D44" s="206">
        <f>INDEX('1. závod'!$A:$BO,$C44+5,INDEX('Základní list'!$B:$B,MATCH($B44,'Základní list'!$A:$A,0),1))</f>
        <v>9060</v>
      </c>
      <c r="E44" s="207">
        <f>INDEX('1. závod'!$A:$BO,$C44+5,INDEX('Základní list'!$B:$B,MATCH($B44,'Základní list'!$A:$A,0),1)+3)</f>
        <v>2</v>
      </c>
      <c r="F44" s="35">
        <f>INDEX('1. závod'!$A:$BO,$C44+5,INDEX('Základní list'!$B:$B,MATCH($B44,'Základní list'!$A:$A,0),1)-2)</f>
        <v>0</v>
      </c>
      <c r="G44" s="208">
        <f>INDEX('1. závod'!$A:$BO,$C44+5,INDEX('Základní list'!$B:$B,MATCH($B44,'Základní list'!$A:$A,0),1)-1)</f>
        <v>0</v>
      </c>
      <c r="H44" s="24" t="s">
        <v>172</v>
      </c>
      <c r="I44" s="24">
        <v>10</v>
      </c>
      <c r="J44" s="206">
        <f>INDEX('2. závod'!$A:$BO,$I44+5,INDEX('Základní list'!$B:$B,MATCH($H44,'Základní list'!$A:$A,0),1))</f>
        <v>14400</v>
      </c>
      <c r="K44" s="207">
        <f>INDEX('2. závod'!$A:$BO,$I44+5,INDEX('Základní list'!$B:$B,MATCH($H44,'Základní list'!$A:$A,0),1)+3)</f>
        <v>5</v>
      </c>
      <c r="L44" s="35">
        <f>INDEX('2. závod'!$A:$BO,$I44+5,INDEX('Základní list'!$B:$B,MATCH($H44,'Základní list'!$A:$A,0),1)-2)</f>
        <v>0</v>
      </c>
      <c r="M44" s="208">
        <f>INDEX('2. závod'!$A:$BO,$I44+5,INDEX('Základní list'!$B:$B,MATCH($H44,'Základní list'!$A:$A,0),1)-1)</f>
        <v>0</v>
      </c>
    </row>
    <row r="45" spans="1:13" ht="31.5" customHeight="1">
      <c r="A45" s="205">
        <v>41</v>
      </c>
      <c r="B45" s="24" t="s">
        <v>173</v>
      </c>
      <c r="C45" s="24">
        <v>1</v>
      </c>
      <c r="D45" s="206">
        <f>INDEX('1. závod'!$A:$BO,$C45+5,INDEX('Základní list'!$B:$B,MATCH($B45,'Základní list'!$A:$A,0),1))</f>
        <v>11780</v>
      </c>
      <c r="E45" s="207">
        <f>INDEX('1. závod'!$A:$BO,$C45+5,INDEX('Základní list'!$B:$B,MATCH($B45,'Základní list'!$A:$A,0),1)+3)</f>
        <v>5</v>
      </c>
      <c r="F45" s="35">
        <f>INDEX('1. závod'!$A:$BO,$C45+5,INDEX('Základní list'!$B:$B,MATCH($B45,'Základní list'!$A:$A,0),1)-2)</f>
        <v>0</v>
      </c>
      <c r="G45" s="208">
        <f>INDEX('1. závod'!$A:$BO,$C45+5,INDEX('Základní list'!$B:$B,MATCH($B45,'Základní list'!$A:$A,0),1)-1)</f>
        <v>0</v>
      </c>
      <c r="H45" s="24" t="s">
        <v>173</v>
      </c>
      <c r="I45" s="24">
        <v>1</v>
      </c>
      <c r="J45" s="206">
        <f>INDEX('2. závod'!$A:$BO,$I45+5,INDEX('Základní list'!$B:$B,MATCH($H45,'Základní list'!$A:$A,0),1))</f>
        <v>17740</v>
      </c>
      <c r="K45" s="207">
        <f>INDEX('2. závod'!$A:$BO,$I45+5,INDEX('Základní list'!$B:$B,MATCH($H45,'Základní list'!$A:$A,0),1)+3)</f>
        <v>3</v>
      </c>
      <c r="L45" s="35">
        <f>INDEX('2. závod'!$A:$BO,$I45+5,INDEX('Základní list'!$B:$B,MATCH($H45,'Základní list'!$A:$A,0),1)-2)</f>
        <v>0</v>
      </c>
      <c r="M45" s="208">
        <f>INDEX('2. závod'!$A:$BO,$I45+5,INDEX('Základní list'!$B:$B,MATCH($H45,'Základní list'!$A:$A,0),1)-1)</f>
        <v>0</v>
      </c>
    </row>
    <row r="46" spans="1:13" ht="31.5" customHeight="1">
      <c r="A46" s="205">
        <v>42</v>
      </c>
      <c r="B46" s="24" t="s">
        <v>173</v>
      </c>
      <c r="C46" s="24">
        <v>2</v>
      </c>
      <c r="D46" s="206">
        <f>INDEX('1. závod'!$A:$BO,$C46+5,INDEX('Základní list'!$B:$B,MATCH($B46,'Základní list'!$A:$A,0),1))</f>
        <v>17420</v>
      </c>
      <c r="E46" s="207">
        <f>INDEX('1. závod'!$A:$BO,$C46+5,INDEX('Základní list'!$B:$B,MATCH($B46,'Základní list'!$A:$A,0),1)+3)</f>
        <v>1</v>
      </c>
      <c r="F46" s="35">
        <f>INDEX('1. závod'!$A:$BO,$C46+5,INDEX('Základní list'!$B:$B,MATCH($B46,'Základní list'!$A:$A,0),1)-2)</f>
        <v>0</v>
      </c>
      <c r="G46" s="208">
        <f>INDEX('1. závod'!$A:$BO,$C46+5,INDEX('Základní list'!$B:$B,MATCH($B46,'Základní list'!$A:$A,0),1)-1)</f>
        <v>0</v>
      </c>
      <c r="H46" s="24" t="s">
        <v>173</v>
      </c>
      <c r="I46" s="24">
        <v>2</v>
      </c>
      <c r="J46" s="206">
        <f>INDEX('2. závod'!$A:$BO,$I46+5,INDEX('Základní list'!$B:$B,MATCH($H46,'Základní list'!$A:$A,0),1))</f>
        <v>15660</v>
      </c>
      <c r="K46" s="207">
        <f>INDEX('2. závod'!$A:$BO,$I46+5,INDEX('Základní list'!$B:$B,MATCH($H46,'Základní list'!$A:$A,0),1)+3)</f>
        <v>4</v>
      </c>
      <c r="L46" s="35">
        <f>INDEX('2. závod'!$A:$BO,$I46+5,INDEX('Základní list'!$B:$B,MATCH($H46,'Základní list'!$A:$A,0),1)-2)</f>
        <v>0</v>
      </c>
      <c r="M46" s="208">
        <f>INDEX('2. závod'!$A:$BO,$I46+5,INDEX('Základní list'!$B:$B,MATCH($H46,'Základní list'!$A:$A,0),1)-1)</f>
        <v>0</v>
      </c>
    </row>
    <row r="47" spans="1:13" ht="31.5" customHeight="1">
      <c r="A47" s="205">
        <v>43</v>
      </c>
      <c r="B47" s="24" t="s">
        <v>173</v>
      </c>
      <c r="C47" s="24">
        <v>3</v>
      </c>
      <c r="D47" s="206">
        <f>INDEX('1. závod'!$A:$BO,$C47+5,INDEX('Základní list'!$B:$B,MATCH($B47,'Základní list'!$A:$A,0),1))</f>
        <v>15820</v>
      </c>
      <c r="E47" s="207">
        <f>INDEX('1. závod'!$A:$BO,$C47+5,INDEX('Základní list'!$B:$B,MATCH($B47,'Základní list'!$A:$A,0),1)+3)</f>
        <v>3</v>
      </c>
      <c r="F47" s="35">
        <f>INDEX('1. závod'!$A:$BO,$C47+5,INDEX('Základní list'!$B:$B,MATCH($B47,'Základní list'!$A:$A,0),1)-2)</f>
        <v>0</v>
      </c>
      <c r="G47" s="208">
        <f>INDEX('1. závod'!$A:$BO,$C47+5,INDEX('Základní list'!$B:$B,MATCH($B47,'Základní list'!$A:$A,0),1)-1)</f>
        <v>0</v>
      </c>
      <c r="H47" s="24" t="s">
        <v>173</v>
      </c>
      <c r="I47" s="24">
        <v>3</v>
      </c>
      <c r="J47" s="206">
        <f>INDEX('2. závod'!$A:$BO,$I47+5,INDEX('Základní list'!$B:$B,MATCH($H47,'Základní list'!$A:$A,0),1))</f>
        <v>14760</v>
      </c>
      <c r="K47" s="207">
        <f>INDEX('2. závod'!$A:$BO,$I47+5,INDEX('Základní list'!$B:$B,MATCH($H47,'Základní list'!$A:$A,0),1)+3)</f>
        <v>5</v>
      </c>
      <c r="L47" s="35">
        <f>INDEX('2. závod'!$A:$BO,$I47+5,INDEX('Základní list'!$B:$B,MATCH($H47,'Základní list'!$A:$A,0),1)-2)</f>
        <v>0</v>
      </c>
      <c r="M47" s="208">
        <f>INDEX('2. závod'!$A:$BO,$I47+5,INDEX('Základní list'!$B:$B,MATCH($H47,'Základní list'!$A:$A,0),1)-1)</f>
        <v>0</v>
      </c>
    </row>
    <row r="48" spans="1:13" ht="31.5" customHeight="1">
      <c r="A48" s="205">
        <v>44</v>
      </c>
      <c r="B48" s="24" t="s">
        <v>173</v>
      </c>
      <c r="C48" s="24">
        <v>4</v>
      </c>
      <c r="D48" s="206">
        <f>INDEX('1. závod'!$A:$BO,$C48+5,INDEX('Základní list'!$B:$B,MATCH($B48,'Základní list'!$A:$A,0),1))</f>
        <v>5960</v>
      </c>
      <c r="E48" s="207">
        <f>INDEX('1. závod'!$A:$BO,$C48+5,INDEX('Základní list'!$B:$B,MATCH($B48,'Základní list'!$A:$A,0),1)+3)</f>
        <v>8</v>
      </c>
      <c r="F48" s="35">
        <f>INDEX('1. závod'!$A:$BO,$C48+5,INDEX('Základní list'!$B:$B,MATCH($B48,'Základní list'!$A:$A,0),1)-2)</f>
        <v>0</v>
      </c>
      <c r="G48" s="208">
        <f>INDEX('1. závod'!$A:$BO,$C48+5,INDEX('Základní list'!$B:$B,MATCH($B48,'Základní list'!$A:$A,0),1)-1)</f>
        <v>0</v>
      </c>
      <c r="H48" s="24" t="s">
        <v>173</v>
      </c>
      <c r="I48" s="24">
        <v>4</v>
      </c>
      <c r="J48" s="206">
        <f>INDEX('2. závod'!$A:$BO,$I48+5,INDEX('Základní list'!$B:$B,MATCH($H48,'Základní list'!$A:$A,0),1))</f>
        <v>18640</v>
      </c>
      <c r="K48" s="207">
        <f>INDEX('2. závod'!$A:$BO,$I48+5,INDEX('Základní list'!$B:$B,MATCH($H48,'Základní list'!$A:$A,0),1)+3)</f>
        <v>2</v>
      </c>
      <c r="L48" s="35">
        <f>INDEX('2. závod'!$A:$BO,$I48+5,INDEX('Základní list'!$B:$B,MATCH($H48,'Základní list'!$A:$A,0),1)-2)</f>
        <v>0</v>
      </c>
      <c r="M48" s="208">
        <f>INDEX('2. závod'!$A:$BO,$I48+5,INDEX('Základní list'!$B:$B,MATCH($H48,'Základní list'!$A:$A,0),1)-1)</f>
        <v>0</v>
      </c>
    </row>
    <row r="49" spans="1:13" ht="31.5" customHeight="1">
      <c r="A49" s="205">
        <v>45</v>
      </c>
      <c r="B49" s="24" t="s">
        <v>173</v>
      </c>
      <c r="C49" s="24">
        <v>5</v>
      </c>
      <c r="D49" s="206">
        <f>INDEX('1. závod'!$A:$BO,$C49+5,INDEX('Základní list'!$B:$B,MATCH($B49,'Základní list'!$A:$A,0),1))</f>
        <v>17200</v>
      </c>
      <c r="E49" s="207">
        <f>INDEX('1. závod'!$A:$BO,$C49+5,INDEX('Základní list'!$B:$B,MATCH($B49,'Základní list'!$A:$A,0),1)+3)</f>
        <v>2</v>
      </c>
      <c r="F49" s="35">
        <f>INDEX('1. závod'!$A:$BO,$C49+5,INDEX('Základní list'!$B:$B,MATCH($B49,'Základní list'!$A:$A,0),1)-2)</f>
        <v>0</v>
      </c>
      <c r="G49" s="208">
        <f>INDEX('1. závod'!$A:$BO,$C49+5,INDEX('Základní list'!$B:$B,MATCH($B49,'Základní list'!$A:$A,0),1)-1)</f>
        <v>0</v>
      </c>
      <c r="H49" s="24" t="s">
        <v>173</v>
      </c>
      <c r="I49" s="24">
        <v>5</v>
      </c>
      <c r="J49" s="206">
        <f>INDEX('2. závod'!$A:$BO,$I49+5,INDEX('Základní list'!$B:$B,MATCH($H49,'Základní list'!$A:$A,0),1))</f>
        <v>3880</v>
      </c>
      <c r="K49" s="207">
        <f>INDEX('2. závod'!$A:$BO,$I49+5,INDEX('Základní list'!$B:$B,MATCH($H49,'Základní list'!$A:$A,0),1)+3)</f>
        <v>10</v>
      </c>
      <c r="L49" s="35">
        <f>INDEX('2. závod'!$A:$BO,$I49+5,INDEX('Základní list'!$B:$B,MATCH($H49,'Základní list'!$A:$A,0),1)-2)</f>
        <v>0</v>
      </c>
      <c r="M49" s="208">
        <f>INDEX('2. závod'!$A:$BO,$I49+5,INDEX('Základní list'!$B:$B,MATCH($H49,'Základní list'!$A:$A,0),1)-1)</f>
        <v>0</v>
      </c>
    </row>
    <row r="50" spans="1:13" ht="31.5" customHeight="1">
      <c r="A50" s="205">
        <v>46</v>
      </c>
      <c r="B50" s="24" t="s">
        <v>173</v>
      </c>
      <c r="C50" s="24">
        <v>6</v>
      </c>
      <c r="D50" s="206">
        <f>INDEX('1. závod'!$A:$BO,$C50+5,INDEX('Základní list'!$B:$B,MATCH($B50,'Základní list'!$A:$A,0),1))</f>
        <v>7020</v>
      </c>
      <c r="E50" s="207">
        <f>INDEX('1. závod'!$A:$BO,$C50+5,INDEX('Základní list'!$B:$B,MATCH($B50,'Základní list'!$A:$A,0),1)+3)</f>
        <v>6</v>
      </c>
      <c r="F50" s="35">
        <f>INDEX('1. závod'!$A:$BO,$C50+5,INDEX('Základní list'!$B:$B,MATCH($B50,'Základní list'!$A:$A,0),1)-2)</f>
        <v>0</v>
      </c>
      <c r="G50" s="208">
        <f>INDEX('1. závod'!$A:$BO,$C50+5,INDEX('Základní list'!$B:$B,MATCH($B50,'Základní list'!$A:$A,0),1)-1)</f>
        <v>0</v>
      </c>
      <c r="H50" s="24" t="s">
        <v>173</v>
      </c>
      <c r="I50" s="24">
        <v>6</v>
      </c>
      <c r="J50" s="206">
        <f>INDEX('2. závod'!$A:$BO,$I50+5,INDEX('Základní list'!$B:$B,MATCH($H50,'Základní list'!$A:$A,0),1))</f>
        <v>9960</v>
      </c>
      <c r="K50" s="207">
        <f>INDEX('2. závod'!$A:$BO,$I50+5,INDEX('Základní list'!$B:$B,MATCH($H50,'Základní list'!$A:$A,0),1)+3)</f>
        <v>6</v>
      </c>
      <c r="L50" s="35">
        <f>INDEX('2. závod'!$A:$BO,$I50+5,INDEX('Základní list'!$B:$B,MATCH($H50,'Základní list'!$A:$A,0),1)-2)</f>
        <v>0</v>
      </c>
      <c r="M50" s="208">
        <f>INDEX('2. závod'!$A:$BO,$I50+5,INDEX('Základní list'!$B:$B,MATCH($H50,'Základní list'!$A:$A,0),1)-1)</f>
        <v>0</v>
      </c>
    </row>
    <row r="51" spans="1:13" ht="31.5" customHeight="1">
      <c r="A51" s="205">
        <v>47</v>
      </c>
      <c r="B51" s="24" t="s">
        <v>173</v>
      </c>
      <c r="C51" s="24">
        <v>7</v>
      </c>
      <c r="D51" s="206">
        <f>INDEX('1. závod'!$A:$BO,$C51+5,INDEX('Základní list'!$B:$B,MATCH($B51,'Základní list'!$A:$A,0),1))</f>
        <v>14160</v>
      </c>
      <c r="E51" s="207">
        <f>INDEX('1. závod'!$A:$BO,$C51+5,INDEX('Základní list'!$B:$B,MATCH($B51,'Základní list'!$A:$A,0),1)+3)</f>
        <v>4</v>
      </c>
      <c r="F51" s="35">
        <f>INDEX('1. závod'!$A:$BO,$C51+5,INDEX('Základní list'!$B:$B,MATCH($B51,'Základní list'!$A:$A,0),1)-2)</f>
        <v>0</v>
      </c>
      <c r="G51" s="208">
        <f>INDEX('1. závod'!$A:$BO,$C51+5,INDEX('Základní list'!$B:$B,MATCH($B51,'Základní list'!$A:$A,0),1)-1)</f>
        <v>0</v>
      </c>
      <c r="H51" s="24" t="s">
        <v>173</v>
      </c>
      <c r="I51" s="24">
        <v>7</v>
      </c>
      <c r="J51" s="206">
        <f>INDEX('2. závod'!$A:$BO,$I51+5,INDEX('Základní list'!$B:$B,MATCH($H51,'Základní list'!$A:$A,0),1))</f>
        <v>23880</v>
      </c>
      <c r="K51" s="207">
        <f>INDEX('2. závod'!$A:$BO,$I51+5,INDEX('Základní list'!$B:$B,MATCH($H51,'Základní list'!$A:$A,0),1)+3)</f>
        <v>1</v>
      </c>
      <c r="L51" s="35">
        <f>INDEX('2. závod'!$A:$BO,$I51+5,INDEX('Základní list'!$B:$B,MATCH($H51,'Základní list'!$A:$A,0),1)-2)</f>
        <v>0</v>
      </c>
      <c r="M51" s="208">
        <f>INDEX('2. závod'!$A:$BO,$I51+5,INDEX('Základní list'!$B:$B,MATCH($H51,'Základní list'!$A:$A,0),1)-1)</f>
        <v>0</v>
      </c>
    </row>
    <row r="52" spans="1:13" ht="31.5" customHeight="1">
      <c r="A52" s="205">
        <v>48</v>
      </c>
      <c r="B52" s="24" t="s">
        <v>173</v>
      </c>
      <c r="C52" s="24">
        <v>8</v>
      </c>
      <c r="D52" s="206">
        <f>INDEX('1. závod'!$A:$BO,$C52+5,INDEX('Základní list'!$B:$B,MATCH($B52,'Základní list'!$A:$A,0),1))</f>
        <v>1340</v>
      </c>
      <c r="E52" s="207">
        <f>INDEX('1. závod'!$A:$BO,$C52+5,INDEX('Základní list'!$B:$B,MATCH($B52,'Základní list'!$A:$A,0),1)+3)</f>
        <v>10</v>
      </c>
      <c r="F52" s="35">
        <f>INDEX('1. závod'!$A:$BO,$C52+5,INDEX('Základní list'!$B:$B,MATCH($B52,'Základní list'!$A:$A,0),1)-2)</f>
        <v>0</v>
      </c>
      <c r="G52" s="208">
        <f>INDEX('1. závod'!$A:$BO,$C52+5,INDEX('Základní list'!$B:$B,MATCH($B52,'Základní list'!$A:$A,0),1)-1)</f>
        <v>0</v>
      </c>
      <c r="H52" s="24" t="s">
        <v>173</v>
      </c>
      <c r="I52" s="24">
        <v>8</v>
      </c>
      <c r="J52" s="206">
        <f>INDEX('2. závod'!$A:$BO,$I52+5,INDEX('Základní list'!$B:$B,MATCH($H52,'Základní list'!$A:$A,0),1))</f>
        <v>9820</v>
      </c>
      <c r="K52" s="207">
        <f>INDEX('2. závod'!$A:$BO,$I52+5,INDEX('Základní list'!$B:$B,MATCH($H52,'Základní list'!$A:$A,0),1)+3)</f>
        <v>7</v>
      </c>
      <c r="L52" s="35">
        <f>INDEX('2. závod'!$A:$BO,$I52+5,INDEX('Základní list'!$B:$B,MATCH($H52,'Základní list'!$A:$A,0),1)-2)</f>
        <v>0</v>
      </c>
      <c r="M52" s="208">
        <f>INDEX('2. závod'!$A:$BO,$I52+5,INDEX('Základní list'!$B:$B,MATCH($H52,'Základní list'!$A:$A,0),1)-1)</f>
        <v>0</v>
      </c>
    </row>
    <row r="53" spans="1:13" ht="31.5" customHeight="1">
      <c r="A53" s="205">
        <v>49</v>
      </c>
      <c r="B53" s="24" t="s">
        <v>173</v>
      </c>
      <c r="C53" s="24">
        <v>9</v>
      </c>
      <c r="D53" s="206">
        <f>INDEX('1. závod'!$A:$BO,$C53+5,INDEX('Základní list'!$B:$B,MATCH($B53,'Základní list'!$A:$A,0),1))</f>
        <v>6200</v>
      </c>
      <c r="E53" s="207">
        <f>INDEX('1. závod'!$A:$BO,$C53+5,INDEX('Základní list'!$B:$B,MATCH($B53,'Základní list'!$A:$A,0),1)+3)</f>
        <v>7</v>
      </c>
      <c r="F53" s="35">
        <f>INDEX('1. závod'!$A:$BO,$C53+5,INDEX('Základní list'!$B:$B,MATCH($B53,'Základní list'!$A:$A,0),1)-2)</f>
        <v>0</v>
      </c>
      <c r="G53" s="208">
        <f>INDEX('1. závod'!$A:$BO,$C53+5,INDEX('Základní list'!$B:$B,MATCH($B53,'Základní list'!$A:$A,0),1)-1)</f>
        <v>0</v>
      </c>
      <c r="H53" s="24" t="s">
        <v>173</v>
      </c>
      <c r="I53" s="24">
        <v>9</v>
      </c>
      <c r="J53" s="206">
        <f>INDEX('2. závod'!$A:$BO,$I53+5,INDEX('Základní list'!$B:$B,MATCH($H53,'Základní list'!$A:$A,0),1))</f>
        <v>6960</v>
      </c>
      <c r="K53" s="207">
        <f>INDEX('2. závod'!$A:$BO,$I53+5,INDEX('Základní list'!$B:$B,MATCH($H53,'Základní list'!$A:$A,0),1)+3)</f>
        <v>9</v>
      </c>
      <c r="L53" s="35">
        <f>INDEX('2. závod'!$A:$BO,$I53+5,INDEX('Základní list'!$B:$B,MATCH($H53,'Základní list'!$A:$A,0),1)-2)</f>
        <v>0</v>
      </c>
      <c r="M53" s="208">
        <f>INDEX('2. závod'!$A:$BO,$I53+5,INDEX('Základní list'!$B:$B,MATCH($H53,'Základní list'!$A:$A,0),1)-1)</f>
        <v>0</v>
      </c>
    </row>
    <row r="54" spans="1:13" ht="31.5" customHeight="1">
      <c r="A54" s="205">
        <v>50</v>
      </c>
      <c r="B54" s="24" t="s">
        <v>173</v>
      </c>
      <c r="C54" s="24">
        <v>10</v>
      </c>
      <c r="D54" s="206">
        <f>INDEX('1. závod'!$A:$BO,$C54+5,INDEX('Základní list'!$B:$B,MATCH($B54,'Základní list'!$A:$A,0),1))</f>
        <v>1680</v>
      </c>
      <c r="E54" s="207">
        <f>INDEX('1. závod'!$A:$BO,$C54+5,INDEX('Základní list'!$B:$B,MATCH($B54,'Základní list'!$A:$A,0),1)+3)</f>
        <v>9</v>
      </c>
      <c r="F54" s="35">
        <f>INDEX('1. závod'!$A:$BO,$C54+5,INDEX('Základní list'!$B:$B,MATCH($B54,'Základní list'!$A:$A,0),1)-2)</f>
        <v>0</v>
      </c>
      <c r="G54" s="208">
        <f>INDEX('1. závod'!$A:$BO,$C54+5,INDEX('Základní list'!$B:$B,MATCH($B54,'Základní list'!$A:$A,0),1)-1)</f>
        <v>0</v>
      </c>
      <c r="H54" s="24" t="s">
        <v>173</v>
      </c>
      <c r="I54" s="24">
        <v>10</v>
      </c>
      <c r="J54" s="206">
        <f>INDEX('2. závod'!$A:$BO,$I54+5,INDEX('Základní list'!$B:$B,MATCH($H54,'Základní list'!$A:$A,0),1))</f>
        <v>9740</v>
      </c>
      <c r="K54" s="207">
        <f>INDEX('2. závod'!$A:$BO,$I54+5,INDEX('Základní list'!$B:$B,MATCH($H54,'Základní list'!$A:$A,0),1)+3)</f>
        <v>8</v>
      </c>
      <c r="L54" s="35">
        <f>INDEX('2. závod'!$A:$BO,$I54+5,INDEX('Základní list'!$B:$B,MATCH($H54,'Základní list'!$A:$A,0),1)-2)</f>
        <v>0</v>
      </c>
      <c r="M54" s="208">
        <f>INDEX('2. závod'!$A:$BO,$I54+5,INDEX('Základní list'!$B:$B,MATCH($H54,'Základní list'!$A:$A,0),1)-1)</f>
        <v>0</v>
      </c>
    </row>
    <row r="55" spans="1:13" ht="31.5" customHeight="1">
      <c r="A55" s="205">
        <v>51</v>
      </c>
      <c r="B55" s="24" t="s">
        <v>174</v>
      </c>
      <c r="C55" s="24">
        <v>1</v>
      </c>
      <c r="D55" s="206">
        <f>INDEX('1. závod'!$A:$BO,$C55+5,INDEX('Základní list'!$B:$B,MATCH($B55,'Základní list'!$A:$A,0),1))</f>
        <v>10000</v>
      </c>
      <c r="E55" s="207">
        <f>INDEX('1. závod'!$A:$BO,$C55+5,INDEX('Základní list'!$B:$B,MATCH($B55,'Základní list'!$A:$A,0),1)+3)</f>
        <v>7</v>
      </c>
      <c r="F55" s="35">
        <f>INDEX('1. závod'!$A:$BO,$C55+5,INDEX('Základní list'!$B:$B,MATCH($B55,'Základní list'!$A:$A,0),1)-2)</f>
        <v>0</v>
      </c>
      <c r="G55" s="208">
        <f>INDEX('1. závod'!$A:$BO,$C55+5,INDEX('Základní list'!$B:$B,MATCH($B55,'Základní list'!$A:$A,0),1)-1)</f>
        <v>0</v>
      </c>
      <c r="H55" s="24" t="s">
        <v>174</v>
      </c>
      <c r="I55" s="24">
        <v>1</v>
      </c>
      <c r="J55" s="206">
        <f>INDEX('2. závod'!$A:$BO,$I55+5,INDEX('Základní list'!$B:$B,MATCH($H55,'Základní list'!$A:$A,0),1))</f>
        <v>19020</v>
      </c>
      <c r="K55" s="207">
        <f>INDEX('2. závod'!$A:$BO,$I55+5,INDEX('Základní list'!$B:$B,MATCH($H55,'Základní list'!$A:$A,0),1)+3)</f>
        <v>3</v>
      </c>
      <c r="L55" s="35">
        <f>INDEX('2. závod'!$A:$BO,$I55+5,INDEX('Základní list'!$B:$B,MATCH($H55,'Základní list'!$A:$A,0),1)-2)</f>
        <v>0</v>
      </c>
      <c r="M55" s="208">
        <f>INDEX('2. závod'!$A:$BO,$I55+5,INDEX('Základní list'!$B:$B,MATCH($H55,'Základní list'!$A:$A,0),1)-1)</f>
        <v>0</v>
      </c>
    </row>
    <row r="56" spans="1:13" ht="31.5" customHeight="1">
      <c r="A56" s="205">
        <v>52</v>
      </c>
      <c r="B56" s="24" t="s">
        <v>174</v>
      </c>
      <c r="C56" s="24">
        <v>2</v>
      </c>
      <c r="D56" s="206">
        <f>INDEX('1. závod'!$A:$BO,$C56+5,INDEX('Základní list'!$B:$B,MATCH($B56,'Základní list'!$A:$A,0),1))</f>
        <v>4880</v>
      </c>
      <c r="E56" s="207">
        <f>INDEX('1. závod'!$A:$BO,$C56+5,INDEX('Základní list'!$B:$B,MATCH($B56,'Základní list'!$A:$A,0),1)+3)</f>
        <v>10</v>
      </c>
      <c r="F56" s="35">
        <f>INDEX('1. závod'!$A:$BO,$C56+5,INDEX('Základní list'!$B:$B,MATCH($B56,'Základní list'!$A:$A,0),1)-2)</f>
        <v>0</v>
      </c>
      <c r="G56" s="208">
        <f>INDEX('1. závod'!$A:$BO,$C56+5,INDEX('Základní list'!$B:$B,MATCH($B56,'Základní list'!$A:$A,0),1)-1)</f>
        <v>0</v>
      </c>
      <c r="H56" s="24" t="s">
        <v>174</v>
      </c>
      <c r="I56" s="24">
        <v>2</v>
      </c>
      <c r="J56" s="206">
        <f>INDEX('2. závod'!$A:$BO,$I56+5,INDEX('Základní list'!$B:$B,MATCH($H56,'Základní list'!$A:$A,0),1))</f>
        <v>16080</v>
      </c>
      <c r="K56" s="207">
        <f>INDEX('2. závod'!$A:$BO,$I56+5,INDEX('Základní list'!$B:$B,MATCH($H56,'Základní list'!$A:$A,0),1)+3)</f>
        <v>4</v>
      </c>
      <c r="L56" s="35">
        <f>INDEX('2. závod'!$A:$BO,$I56+5,INDEX('Základní list'!$B:$B,MATCH($H56,'Základní list'!$A:$A,0),1)-2)</f>
        <v>0</v>
      </c>
      <c r="M56" s="208">
        <f>INDEX('2. závod'!$A:$BO,$I56+5,INDEX('Základní list'!$B:$B,MATCH($H56,'Základní list'!$A:$A,0),1)-1)</f>
        <v>0</v>
      </c>
    </row>
    <row r="57" spans="1:13" ht="31.5" customHeight="1">
      <c r="A57" s="205">
        <v>53</v>
      </c>
      <c r="B57" s="24" t="s">
        <v>174</v>
      </c>
      <c r="C57" s="24">
        <v>3</v>
      </c>
      <c r="D57" s="206">
        <f>INDEX('1. závod'!$A:$BO,$C57+5,INDEX('Základní list'!$B:$B,MATCH($B57,'Základní list'!$A:$A,0),1))</f>
        <v>5140</v>
      </c>
      <c r="E57" s="207">
        <f>INDEX('1. závod'!$A:$BO,$C57+5,INDEX('Základní list'!$B:$B,MATCH($B57,'Základní list'!$A:$A,0),1)+3)</f>
        <v>9</v>
      </c>
      <c r="F57" s="35">
        <f>INDEX('1. závod'!$A:$BO,$C57+5,INDEX('Základní list'!$B:$B,MATCH($B57,'Základní list'!$A:$A,0),1)-2)</f>
        <v>0</v>
      </c>
      <c r="G57" s="208">
        <f>INDEX('1. závod'!$A:$BO,$C57+5,INDEX('Základní list'!$B:$B,MATCH($B57,'Základní list'!$A:$A,0),1)-1)</f>
        <v>0</v>
      </c>
      <c r="H57" s="24" t="s">
        <v>174</v>
      </c>
      <c r="I57" s="24">
        <v>3</v>
      </c>
      <c r="J57" s="206">
        <f>INDEX('2. závod'!$A:$BO,$I57+5,INDEX('Základní list'!$B:$B,MATCH($H57,'Základní list'!$A:$A,0),1))</f>
        <v>19320</v>
      </c>
      <c r="K57" s="207">
        <f>INDEX('2. závod'!$A:$BO,$I57+5,INDEX('Základní list'!$B:$B,MATCH($H57,'Základní list'!$A:$A,0),1)+3)</f>
        <v>1</v>
      </c>
      <c r="L57" s="35">
        <f>INDEX('2. závod'!$A:$BO,$I57+5,INDEX('Základní list'!$B:$B,MATCH($H57,'Základní list'!$A:$A,0),1)-2)</f>
        <v>0</v>
      </c>
      <c r="M57" s="208">
        <f>INDEX('2. závod'!$A:$BO,$I57+5,INDEX('Základní list'!$B:$B,MATCH($H57,'Základní list'!$A:$A,0),1)-1)</f>
        <v>0</v>
      </c>
    </row>
    <row r="58" spans="1:13" ht="31.5" customHeight="1">
      <c r="A58" s="205">
        <v>54</v>
      </c>
      <c r="B58" s="24" t="s">
        <v>174</v>
      </c>
      <c r="C58" s="24">
        <v>4</v>
      </c>
      <c r="D58" s="206">
        <f>INDEX('1. závod'!$A:$BO,$C58+5,INDEX('Základní list'!$B:$B,MATCH($B58,'Základní list'!$A:$A,0),1))</f>
        <v>14120</v>
      </c>
      <c r="E58" s="207">
        <f>INDEX('1. závod'!$A:$BO,$C58+5,INDEX('Základní list'!$B:$B,MATCH($B58,'Základní list'!$A:$A,0),1)+3)</f>
        <v>4</v>
      </c>
      <c r="F58" s="35">
        <f>INDEX('1. závod'!$A:$BO,$C58+5,INDEX('Základní list'!$B:$B,MATCH($B58,'Základní list'!$A:$A,0),1)-2)</f>
        <v>0</v>
      </c>
      <c r="G58" s="208">
        <f>INDEX('1. závod'!$A:$BO,$C58+5,INDEX('Základní list'!$B:$B,MATCH($B58,'Základní list'!$A:$A,0),1)-1)</f>
        <v>0</v>
      </c>
      <c r="H58" s="24" t="s">
        <v>174</v>
      </c>
      <c r="I58" s="24">
        <v>4</v>
      </c>
      <c r="J58" s="206">
        <f>INDEX('2. závod'!$A:$BO,$I58+5,INDEX('Základní list'!$B:$B,MATCH($H58,'Základní list'!$A:$A,0),1))</f>
        <v>7240</v>
      </c>
      <c r="K58" s="207">
        <f>INDEX('2. závod'!$A:$BO,$I58+5,INDEX('Základní list'!$B:$B,MATCH($H58,'Základní list'!$A:$A,0),1)+3)</f>
        <v>9</v>
      </c>
      <c r="L58" s="35">
        <f>INDEX('2. závod'!$A:$BO,$I58+5,INDEX('Základní list'!$B:$B,MATCH($H58,'Základní list'!$A:$A,0),1)-2)</f>
        <v>0</v>
      </c>
      <c r="M58" s="208">
        <f>INDEX('2. závod'!$A:$BO,$I58+5,INDEX('Základní list'!$B:$B,MATCH($H58,'Základní list'!$A:$A,0),1)-1)</f>
        <v>0</v>
      </c>
    </row>
    <row r="59" spans="1:13" ht="31.5" customHeight="1">
      <c r="A59" s="205">
        <v>55</v>
      </c>
      <c r="B59" s="24" t="s">
        <v>174</v>
      </c>
      <c r="C59" s="24">
        <v>5</v>
      </c>
      <c r="D59" s="206">
        <f>INDEX('1. závod'!$A:$BO,$C59+5,INDEX('Základní list'!$B:$B,MATCH($B59,'Základní list'!$A:$A,0),1))</f>
        <v>15680</v>
      </c>
      <c r="E59" s="207">
        <f>INDEX('1. závod'!$A:$BO,$C59+5,INDEX('Základní list'!$B:$B,MATCH($B59,'Základní list'!$A:$A,0),1)+3)</f>
        <v>2</v>
      </c>
      <c r="F59" s="35">
        <f>INDEX('1. závod'!$A:$BO,$C59+5,INDEX('Základní list'!$B:$B,MATCH($B59,'Základní list'!$A:$A,0),1)-2)</f>
        <v>0</v>
      </c>
      <c r="G59" s="208">
        <f>INDEX('1. závod'!$A:$BO,$C59+5,INDEX('Základní list'!$B:$B,MATCH($B59,'Základní list'!$A:$A,0),1)-1)</f>
        <v>0</v>
      </c>
      <c r="H59" s="24" t="s">
        <v>174</v>
      </c>
      <c r="I59" s="24">
        <v>5</v>
      </c>
      <c r="J59" s="206">
        <f>INDEX('2. závod'!$A:$BO,$I59+5,INDEX('Základní list'!$B:$B,MATCH($H59,'Základní list'!$A:$A,0),1))</f>
        <v>8600</v>
      </c>
      <c r="K59" s="207">
        <f>INDEX('2. závod'!$A:$BO,$I59+5,INDEX('Základní list'!$B:$B,MATCH($H59,'Základní list'!$A:$A,0),1)+3)</f>
        <v>8</v>
      </c>
      <c r="L59" s="35">
        <f>INDEX('2. závod'!$A:$BO,$I59+5,INDEX('Základní list'!$B:$B,MATCH($H59,'Základní list'!$A:$A,0),1)-2)</f>
        <v>0</v>
      </c>
      <c r="M59" s="208">
        <f>INDEX('2. závod'!$A:$BO,$I59+5,INDEX('Základní list'!$B:$B,MATCH($H59,'Základní list'!$A:$A,0),1)-1)</f>
        <v>0</v>
      </c>
    </row>
    <row r="60" spans="1:13" ht="31.5" customHeight="1">
      <c r="A60" s="205">
        <v>56</v>
      </c>
      <c r="B60" s="24" t="s">
        <v>174</v>
      </c>
      <c r="C60" s="24">
        <v>6</v>
      </c>
      <c r="D60" s="206">
        <f>INDEX('1. závod'!$A:$BO,$C60+5,INDEX('Základní list'!$B:$B,MATCH($B60,'Základní list'!$A:$A,0),1))</f>
        <v>15140</v>
      </c>
      <c r="E60" s="207">
        <f>INDEX('1. závod'!$A:$BO,$C60+5,INDEX('Základní list'!$B:$B,MATCH($B60,'Základní list'!$A:$A,0),1)+3)</f>
        <v>3</v>
      </c>
      <c r="F60" s="35">
        <f>INDEX('1. závod'!$A:$BO,$C60+5,INDEX('Základní list'!$B:$B,MATCH($B60,'Základní list'!$A:$A,0),1)-2)</f>
        <v>0</v>
      </c>
      <c r="G60" s="208">
        <f>INDEX('1. závod'!$A:$BO,$C60+5,INDEX('Základní list'!$B:$B,MATCH($B60,'Základní list'!$A:$A,0),1)-1)</f>
        <v>0</v>
      </c>
      <c r="H60" s="24" t="s">
        <v>174</v>
      </c>
      <c r="I60" s="24">
        <v>6</v>
      </c>
      <c r="J60" s="206">
        <f>INDEX('2. závod'!$A:$BO,$I60+5,INDEX('Základní list'!$B:$B,MATCH($H60,'Základní list'!$A:$A,0),1))</f>
        <v>11680</v>
      </c>
      <c r="K60" s="207">
        <f>INDEX('2. závod'!$A:$BO,$I60+5,INDEX('Základní list'!$B:$B,MATCH($H60,'Základní list'!$A:$A,0),1)+3)</f>
        <v>7</v>
      </c>
      <c r="L60" s="35">
        <f>INDEX('2. závod'!$A:$BO,$I60+5,INDEX('Základní list'!$B:$B,MATCH($H60,'Základní list'!$A:$A,0),1)-2)</f>
        <v>0</v>
      </c>
      <c r="M60" s="208">
        <f>INDEX('2. závod'!$A:$BO,$I60+5,INDEX('Základní list'!$B:$B,MATCH($H60,'Základní list'!$A:$A,0),1)-1)</f>
        <v>0</v>
      </c>
    </row>
    <row r="61" spans="1:13" ht="31.5" customHeight="1">
      <c r="A61" s="205">
        <v>57</v>
      </c>
      <c r="B61" s="24" t="s">
        <v>174</v>
      </c>
      <c r="C61" s="24">
        <v>7</v>
      </c>
      <c r="D61" s="206">
        <f>INDEX('1. závod'!$A:$BO,$C61+5,INDEX('Základní list'!$B:$B,MATCH($B61,'Základní list'!$A:$A,0),1))</f>
        <v>13020</v>
      </c>
      <c r="E61" s="207">
        <f>INDEX('1. závod'!$A:$BO,$C61+5,INDEX('Základní list'!$B:$B,MATCH($B61,'Základní list'!$A:$A,0),1)+3)</f>
        <v>5</v>
      </c>
      <c r="F61" s="35">
        <f>INDEX('1. závod'!$A:$BO,$C61+5,INDEX('Základní list'!$B:$B,MATCH($B61,'Základní list'!$A:$A,0),1)-2)</f>
        <v>0</v>
      </c>
      <c r="G61" s="208">
        <f>INDEX('1. závod'!$A:$BO,$C61+5,INDEX('Základní list'!$B:$B,MATCH($B61,'Základní list'!$A:$A,0),1)-1)</f>
        <v>0</v>
      </c>
      <c r="H61" s="24" t="s">
        <v>174</v>
      </c>
      <c r="I61" s="24">
        <v>7</v>
      </c>
      <c r="J61" s="206">
        <f>INDEX('2. závod'!$A:$BO,$I61+5,INDEX('Základní list'!$B:$B,MATCH($H61,'Základní list'!$A:$A,0),1))</f>
        <v>6300</v>
      </c>
      <c r="K61" s="207">
        <f>INDEX('2. závod'!$A:$BO,$I61+5,INDEX('Základní list'!$B:$B,MATCH($H61,'Základní list'!$A:$A,0),1)+3)</f>
        <v>10</v>
      </c>
      <c r="L61" s="35">
        <f>INDEX('2. závod'!$A:$BO,$I61+5,INDEX('Základní list'!$B:$B,MATCH($H61,'Základní list'!$A:$A,0),1)-2)</f>
        <v>0</v>
      </c>
      <c r="M61" s="208">
        <f>INDEX('2. závod'!$A:$BO,$I61+5,INDEX('Základní list'!$B:$B,MATCH($H61,'Základní list'!$A:$A,0),1)-1)</f>
        <v>0</v>
      </c>
    </row>
    <row r="62" spans="1:13" ht="31.5" customHeight="1">
      <c r="A62" s="205">
        <v>58</v>
      </c>
      <c r="B62" s="24" t="s">
        <v>174</v>
      </c>
      <c r="C62" s="24">
        <v>8</v>
      </c>
      <c r="D62" s="206">
        <f>INDEX('1. závod'!$A:$BO,$C62+5,INDEX('Základní list'!$B:$B,MATCH($B62,'Základní list'!$A:$A,0),1))</f>
        <v>27040</v>
      </c>
      <c r="E62" s="207">
        <f>INDEX('1. závod'!$A:$BO,$C62+5,INDEX('Základní list'!$B:$B,MATCH($B62,'Základní list'!$A:$A,0),1)+3)</f>
        <v>1</v>
      </c>
      <c r="F62" s="35">
        <f>INDEX('1. závod'!$A:$BO,$C62+5,INDEX('Základní list'!$B:$B,MATCH($B62,'Základní list'!$A:$A,0),1)-2)</f>
        <v>0</v>
      </c>
      <c r="G62" s="208">
        <f>INDEX('1. závod'!$A:$BO,$C62+5,INDEX('Základní list'!$B:$B,MATCH($B62,'Základní list'!$A:$A,0),1)-1)</f>
        <v>0</v>
      </c>
      <c r="H62" s="24" t="s">
        <v>174</v>
      </c>
      <c r="I62" s="24">
        <v>8</v>
      </c>
      <c r="J62" s="206">
        <f>INDEX('2. závod'!$A:$BO,$I62+5,INDEX('Základní list'!$B:$B,MATCH($H62,'Základní list'!$A:$A,0),1))</f>
        <v>12580</v>
      </c>
      <c r="K62" s="207">
        <f>INDEX('2. závod'!$A:$BO,$I62+5,INDEX('Základní list'!$B:$B,MATCH($H62,'Základní list'!$A:$A,0),1)+3)</f>
        <v>6</v>
      </c>
      <c r="L62" s="35">
        <f>INDEX('2. závod'!$A:$BO,$I62+5,INDEX('Základní list'!$B:$B,MATCH($H62,'Základní list'!$A:$A,0),1)-2)</f>
        <v>0</v>
      </c>
      <c r="M62" s="208">
        <f>INDEX('2. závod'!$A:$BO,$I62+5,INDEX('Základní list'!$B:$B,MATCH($H62,'Základní list'!$A:$A,0),1)-1)</f>
        <v>0</v>
      </c>
    </row>
    <row r="63" spans="1:13" ht="31.5" customHeight="1">
      <c r="A63" s="205">
        <v>59</v>
      </c>
      <c r="B63" s="24" t="s">
        <v>174</v>
      </c>
      <c r="C63" s="24">
        <v>9</v>
      </c>
      <c r="D63" s="206">
        <f>INDEX('1. závod'!$A:$BO,$C63+5,INDEX('Základní list'!$B:$B,MATCH($B63,'Základní list'!$A:$A,0),1))</f>
        <v>12740</v>
      </c>
      <c r="E63" s="207">
        <f>INDEX('1. závod'!$A:$BO,$C63+5,INDEX('Základní list'!$B:$B,MATCH($B63,'Základní list'!$A:$A,0),1)+3)</f>
        <v>6</v>
      </c>
      <c r="F63" s="35">
        <f>INDEX('1. závod'!$A:$BO,$C63+5,INDEX('Základní list'!$B:$B,MATCH($B63,'Základní list'!$A:$A,0),1)-2)</f>
        <v>0</v>
      </c>
      <c r="G63" s="208">
        <f>INDEX('1. závod'!$A:$BO,$C63+5,INDEX('Základní list'!$B:$B,MATCH($B63,'Základní list'!$A:$A,0),1)-1)</f>
        <v>0</v>
      </c>
      <c r="H63" s="24" t="s">
        <v>174</v>
      </c>
      <c r="I63" s="24">
        <v>9</v>
      </c>
      <c r="J63" s="206">
        <f>INDEX('2. závod'!$A:$BO,$I63+5,INDEX('Základní list'!$B:$B,MATCH($H63,'Základní list'!$A:$A,0),1))</f>
        <v>13220</v>
      </c>
      <c r="K63" s="207">
        <f>INDEX('2. závod'!$A:$BO,$I63+5,INDEX('Základní list'!$B:$B,MATCH($H63,'Základní list'!$A:$A,0),1)+3)</f>
        <v>5</v>
      </c>
      <c r="L63" s="35">
        <f>INDEX('2. závod'!$A:$BO,$I63+5,INDEX('Základní list'!$B:$B,MATCH($H63,'Základní list'!$A:$A,0),1)-2)</f>
        <v>0</v>
      </c>
      <c r="M63" s="208">
        <f>INDEX('2. závod'!$A:$BO,$I63+5,INDEX('Základní list'!$B:$B,MATCH($H63,'Základní list'!$A:$A,0),1)-1)</f>
        <v>0</v>
      </c>
    </row>
    <row r="64" spans="1:13" ht="31.5" customHeight="1">
      <c r="A64" s="205">
        <v>60</v>
      </c>
      <c r="B64" s="24" t="s">
        <v>174</v>
      </c>
      <c r="C64" s="24">
        <v>10</v>
      </c>
      <c r="D64" s="206">
        <f>INDEX('1. závod'!$A:$BO,$C64+5,INDEX('Základní list'!$B:$B,MATCH($B64,'Základní list'!$A:$A,0),1))</f>
        <v>9340</v>
      </c>
      <c r="E64" s="207">
        <f>INDEX('1. závod'!$A:$BO,$C64+5,INDEX('Základní list'!$B:$B,MATCH($B64,'Základní list'!$A:$A,0),1)+3)</f>
        <v>8</v>
      </c>
      <c r="F64" s="35">
        <f>INDEX('1. závod'!$A:$BO,$C64+5,INDEX('Základní list'!$B:$B,MATCH($B64,'Základní list'!$A:$A,0),1)-2)</f>
        <v>0</v>
      </c>
      <c r="G64" s="208">
        <f>INDEX('1. závod'!$A:$BO,$C64+5,INDEX('Základní list'!$B:$B,MATCH($B64,'Základní list'!$A:$A,0),1)-1)</f>
        <v>0</v>
      </c>
      <c r="H64" s="24" t="s">
        <v>174</v>
      </c>
      <c r="I64" s="24">
        <v>10</v>
      </c>
      <c r="J64" s="206">
        <f>INDEX('2. závod'!$A:$BO,$I64+5,INDEX('Základní list'!$B:$B,MATCH($H64,'Základní list'!$A:$A,0),1))</f>
        <v>19160</v>
      </c>
      <c r="K64" s="207">
        <f>INDEX('2. závod'!$A:$BO,$I64+5,INDEX('Základní list'!$B:$B,MATCH($H64,'Základní list'!$A:$A,0),1)+3)</f>
        <v>2</v>
      </c>
      <c r="L64" s="35">
        <f>INDEX('2. závod'!$A:$BO,$I64+5,INDEX('Základní list'!$B:$B,MATCH($H64,'Základní list'!$A:$A,0),1)-2)</f>
        <v>0</v>
      </c>
      <c r="M64" s="208">
        <f>INDEX('2. závod'!$A:$BO,$I64+5,INDEX('Základní list'!$B:$B,MATCH($H64,'Základní list'!$A:$A,0),1)-1)</f>
        <v>0</v>
      </c>
    </row>
    <row r="65" spans="2:9" ht="12.75">
      <c r="B65" s="204"/>
      <c r="C65" s="204"/>
      <c r="H65" s="204"/>
      <c r="I65" s="204"/>
    </row>
    <row r="66" spans="2:9" ht="12.75">
      <c r="B66" s="204"/>
      <c r="C66" s="204"/>
      <c r="H66" s="204"/>
      <c r="I66" s="204"/>
    </row>
    <row r="67" spans="2:9" ht="12.75">
      <c r="B67" s="204"/>
      <c r="C67" s="204"/>
      <c r="H67" s="204"/>
      <c r="I67" s="204"/>
    </row>
    <row r="68" spans="2:9" ht="12.75">
      <c r="B68" s="204"/>
      <c r="C68" s="204"/>
      <c r="H68" s="204"/>
      <c r="I68" s="204"/>
    </row>
    <row r="69" spans="2:9" ht="12.75">
      <c r="B69" s="204"/>
      <c r="C69" s="204"/>
      <c r="H69" s="204"/>
      <c r="I69" s="204"/>
    </row>
    <row r="70" spans="2:9" ht="12.75">
      <c r="B70" s="204"/>
      <c r="C70" s="204"/>
      <c r="H70" s="204"/>
      <c r="I70" s="204"/>
    </row>
    <row r="71" spans="2:9" ht="12.75">
      <c r="B71" s="204"/>
      <c r="C71" s="204"/>
      <c r="H71" s="204"/>
      <c r="I71" s="204"/>
    </row>
    <row r="72" spans="2:9" ht="12.75">
      <c r="B72" s="204"/>
      <c r="C72" s="204"/>
      <c r="H72" s="204"/>
      <c r="I72" s="204"/>
    </row>
    <row r="73" spans="2:9" ht="12.75">
      <c r="B73" s="204"/>
      <c r="C73" s="204"/>
      <c r="H73" s="204"/>
      <c r="I73" s="204"/>
    </row>
    <row r="74" spans="2:9" ht="12.75">
      <c r="B74" s="204"/>
      <c r="C74" s="204"/>
      <c r="H74" s="204"/>
      <c r="I74" s="204"/>
    </row>
    <row r="75" spans="2:3" ht="12.75">
      <c r="B75" s="204"/>
      <c r="C75" s="204"/>
    </row>
    <row r="76" spans="2:3" ht="12.75">
      <c r="B76" s="204"/>
      <c r="C76" s="204"/>
    </row>
    <row r="77" spans="2:3" ht="12.75">
      <c r="B77" s="204"/>
      <c r="C77" s="204"/>
    </row>
    <row r="78" spans="2:3" ht="12.75">
      <c r="B78" s="204"/>
      <c r="C78" s="204"/>
    </row>
    <row r="79" spans="2:3" ht="12.75">
      <c r="B79" s="204"/>
      <c r="C79" s="204"/>
    </row>
    <row r="80" spans="2:3" ht="12.75">
      <c r="B80" s="204"/>
      <c r="C80" s="204"/>
    </row>
    <row r="81" spans="2:3" ht="12.75">
      <c r="B81" s="204"/>
      <c r="C81" s="204"/>
    </row>
    <row r="82" spans="2:3" ht="12.75">
      <c r="B82" s="204"/>
      <c r="C82" s="204"/>
    </row>
    <row r="83" spans="2:3" ht="12.75">
      <c r="B83" s="204"/>
      <c r="C83" s="204"/>
    </row>
    <row r="84" spans="2:3" ht="12.75">
      <c r="B84" s="204"/>
      <c r="C84" s="204"/>
    </row>
    <row r="85" spans="2:3" ht="12.75">
      <c r="B85" s="204"/>
      <c r="C85" s="204"/>
    </row>
  </sheetData>
  <sheetProtection selectLockedCells="1" selectUnlockedCells="1"/>
  <autoFilter ref="B4:M64"/>
  <mergeCells count="5">
    <mergeCell ref="A1:AH1"/>
    <mergeCell ref="A2:AH2"/>
    <mergeCell ref="A3:A4"/>
    <mergeCell ref="B3:G3"/>
    <mergeCell ref="H3:M3"/>
  </mergeCells>
  <printOptions horizontalCentered="1"/>
  <pageMargins left="0.19652777777777777" right="0.19652777777777777" top="0.39375000000000004" bottom="0.43333333333333335" header="0.27569444444444446" footer="0.27569444444444446"/>
  <pageSetup fitToHeight="1" fitToWidth="1" horizontalDpi="300" verticalDpi="300" orientation="portrait" paperSize="9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/>
  <cp:lastPrinted>2012-09-08T09:26:51Z</cp:lastPrinted>
  <dcterms:created xsi:type="dcterms:W3CDTF">2001-02-19T07:45:56Z</dcterms:created>
  <dcterms:modified xsi:type="dcterms:W3CDTF">2012-09-10T21:15:46Z</dcterms:modified>
  <cp:category/>
  <cp:version/>
  <cp:contentType/>
  <cp:contentStatus/>
  <cp:revision>2</cp:revision>
</cp:coreProperties>
</file>