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5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state="hidden" r:id="rId5"/>
    <sheet name="Závod družstev" sheetId="6" r:id="rId6"/>
  </sheets>
  <externalReferences>
    <externalReference r:id="rId9"/>
  </externalReferences>
  <definedNames>
    <definedName name="_xlnm._FilterDatabase" localSheetId="1" hidden="1">'Výsledková listina'!$A$8:$S$90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závod'!$A$1:$AE$17</definedName>
    <definedName name="_xlnm.Print_Area" localSheetId="3">'2. závod'!$A$1:$AE$17</definedName>
    <definedName name="_xlnm.Print_Area" localSheetId="4">'Graf '!$A$1:$AC$56</definedName>
    <definedName name="_xlnm.Print_Area" localSheetId="1">'Výsledková listina'!$A$1:$P$92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<sst xmlns="http://schemas.openxmlformats.org/spreadsheetml/2006/main" count="753" uniqueCount="214">
  <si>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</si>
  <si>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</si>
  <si>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</si>
  <si>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</si>
  <si>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</si>
  <si>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</si>
  <si>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</si>
  <si>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</si>
  <si>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</si>
  <si>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</si>
  <si>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</si>
  <si>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</si>
  <si>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</si>
  <si>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</si>
  <si>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</si>
  <si>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</si>
  <si>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</si>
  <si>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</si>
  <si>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</si>
  <si>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</si>
  <si>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</si>
  <si>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</si>
  <si>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</si>
  <si>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</si>
  <si>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</si>
  <si>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</si>
  <si>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</si>
  <si>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</si>
  <si>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</si>
  <si>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</si>
  <si>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</si>
  <si>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</si>
  <si>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</si>
  <si>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</si>
  <si>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</si>
  <si>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</si>
  <si>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</si>
  <si>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</si>
  <si>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</si>
  <si>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</si>
  <si>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</si>
  <si>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</si>
  <si>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</si>
  <si>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</si>
  <si>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</si>
  <si>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</si>
  <si>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</si>
  <si>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</si>
  <si>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</si>
  <si>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</si>
  <si>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</si>
  <si>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</si>
  <si>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</si>
  <si>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</si>
  <si>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</si>
  <si>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</si>
  <si>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</si>
  <si>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</si>
  <si>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</si>
  <si>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</si>
  <si>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</si>
  <si>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</si>
  <si>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</si>
  <si>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</si>
  <si>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</si>
  <si>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</si>
  <si>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</si>
  <si>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</si>
  <si>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</si>
  <si>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</si>
  <si>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</si>
  <si>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</si>
  <si>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</si>
  <si>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</si>
  <si>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</si>
  <si>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</si>
  <si>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</si>
  <si>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</si>
  <si>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</si>
  <si>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</si>
  <si>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</si>
  <si>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</si>
  <si>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</si>
  <si>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</si>
  <si>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</si>
  <si>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</si>
  <si>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</si>
  <si>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</si>
  <si>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</si>
  <si>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</si>
  <si>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</si>
  <si>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</si>
  <si>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</si>
  <si>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</si>
  <si>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</si>
  <si>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</si>
  <si>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 xml:space="preserve">MO </t>
  </si>
  <si>
    <t>Petr Toth</t>
  </si>
  <si>
    <t>Kateřina Bechyňská</t>
  </si>
  <si>
    <t>Petr Přidal</t>
  </si>
  <si>
    <t xml:space="preserve"> </t>
  </si>
  <si>
    <t>Josef Ševčík</t>
  </si>
  <si>
    <t>Vladimír Baranka</t>
  </si>
  <si>
    <t>Richard Popadinec</t>
  </si>
  <si>
    <t>Zděněk Novák</t>
  </si>
  <si>
    <t>David Sigmund</t>
  </si>
  <si>
    <t>Michal Vaněk</t>
  </si>
  <si>
    <t xml:space="preserve">Jaroslav Peterka </t>
  </si>
  <si>
    <t>Petr Kuchař</t>
  </si>
  <si>
    <t>Alois Hádek</t>
  </si>
  <si>
    <t>František Koubek</t>
  </si>
  <si>
    <t>Jan Novák</t>
  </si>
  <si>
    <t>Ladislav Konopásek</t>
  </si>
  <si>
    <t>Josef Konopásek</t>
  </si>
  <si>
    <t>Martin Štěpnička</t>
  </si>
  <si>
    <t>Milan Štěpnička</t>
  </si>
  <si>
    <t>Radek Štěpnička</t>
  </si>
  <si>
    <t>František  Pelíšek</t>
  </si>
  <si>
    <t>Stanislav Srnka</t>
  </si>
  <si>
    <t>Roman Srb</t>
  </si>
  <si>
    <t>Karel Kovanda</t>
  </si>
  <si>
    <t>Lukáš Man</t>
  </si>
  <si>
    <t>Radek Křenek</t>
  </si>
  <si>
    <t>Jaroslav Konopásek</t>
  </si>
  <si>
    <t>Roman Bartoň</t>
  </si>
  <si>
    <t>Petr Bromovský</t>
  </si>
  <si>
    <t>Tomáš Miler</t>
  </si>
  <si>
    <t>Kája Staněk</t>
  </si>
  <si>
    <t>Petr Vymazal</t>
  </si>
  <si>
    <t>Jan Tichý</t>
  </si>
  <si>
    <t>Petr Reichrt</t>
  </si>
  <si>
    <t>Jaroslav Burianek</t>
  </si>
  <si>
    <t>Jiří Ludvík</t>
  </si>
  <si>
    <t>Petr Havlíček</t>
  </si>
  <si>
    <t>Petr Funda</t>
  </si>
  <si>
    <t>Jan Prepsl</t>
  </si>
  <si>
    <t>Radek Chudomel</t>
  </si>
  <si>
    <t>Radek Muler</t>
  </si>
  <si>
    <t>Jakub Bárta</t>
  </si>
  <si>
    <t>Václav Bárta</t>
  </si>
  <si>
    <t>Roman Vican</t>
  </si>
  <si>
    <t>Michal Soukup</t>
  </si>
  <si>
    <t>Pavel Smola</t>
  </si>
  <si>
    <t>Roman Hladík</t>
  </si>
  <si>
    <t>Ondřej Hájek</t>
  </si>
  <si>
    <t>Jiří Kameník</t>
  </si>
  <si>
    <t>Jaroslav Kameník</t>
  </si>
  <si>
    <t>Ladislav Chalupa</t>
  </si>
  <si>
    <t>Pavel Krýsl</t>
  </si>
  <si>
    <t>Luboš Kuneš</t>
  </si>
  <si>
    <t>Pavel Sičák</t>
  </si>
  <si>
    <t>Pavel Velebný</t>
  </si>
  <si>
    <t>Miroslav Matas</t>
  </si>
  <si>
    <t>Martin Bruckner</t>
  </si>
  <si>
    <t>Lukáš Hanák</t>
  </si>
  <si>
    <t>Petr Chadraba</t>
  </si>
  <si>
    <t>Petr Skála</t>
  </si>
  <si>
    <t>Miroslav Stejskal</t>
  </si>
  <si>
    <t>Jiří Ouředníček</t>
  </si>
  <si>
    <t>Rostislav Nerad</t>
  </si>
  <si>
    <t>Karel Staněk</t>
  </si>
  <si>
    <t>Václav Kabourek</t>
  </si>
  <si>
    <t>Pavel Bořuta</t>
  </si>
  <si>
    <t>Vladimír Hrabal</t>
  </si>
  <si>
    <t>Milan Tychler</t>
  </si>
  <si>
    <t>Jaroslav Dobšíček</t>
  </si>
  <si>
    <t>Václav Hulec</t>
  </si>
  <si>
    <t>Pavel Nocar</t>
  </si>
  <si>
    <t>Glinskiy Sergey</t>
  </si>
  <si>
    <t>Kalachev Ilya</t>
  </si>
  <si>
    <t>Andrianov Ivan</t>
  </si>
  <si>
    <t>Ladislav Ševčík</t>
  </si>
  <si>
    <t>Radek Černý</t>
  </si>
  <si>
    <t>Martin Maťák</t>
  </si>
  <si>
    <t>Jiří Vitásek</t>
  </si>
  <si>
    <t>Josef Peřina</t>
  </si>
  <si>
    <t>Václav Hanousek</t>
  </si>
  <si>
    <t>Petr Divíšek</t>
  </si>
  <si>
    <t>Jozef Dohnal</t>
  </si>
  <si>
    <t>F1 Karlovy Vary</t>
  </si>
  <si>
    <t>MIVARDI Feeder Team Haná</t>
  </si>
  <si>
    <t>Feeder Klub Třebíč</t>
  </si>
  <si>
    <t xml:space="preserve"> Algorithm</t>
  </si>
  <si>
    <t>Plzeň 1</t>
  </si>
  <si>
    <t>Normark fisching feeder team MO Uničov</t>
  </si>
  <si>
    <t>Barvy Nerad Team</t>
  </si>
  <si>
    <t>Mivardi.CZ</t>
  </si>
  <si>
    <t>PLM Feeder Team Morava</t>
  </si>
  <si>
    <t>Browning feeder team</t>
  </si>
  <si>
    <t>Feeder Team ÚSZČ Plzeň</t>
  </si>
  <si>
    <t>Team Jizera</t>
  </si>
  <si>
    <t>PUR</t>
  </si>
  <si>
    <t>Přeštice team</t>
  </si>
  <si>
    <t xml:space="preserve"> Czechie Praha Preston</t>
  </si>
  <si>
    <t>Kaprňák feeder team</t>
  </si>
  <si>
    <t>Barbus feeder team</t>
  </si>
  <si>
    <t>Kominíci ššš</t>
  </si>
  <si>
    <t>Hardy feeder team</t>
  </si>
  <si>
    <t>Hvězdy Jihu</t>
  </si>
  <si>
    <t>DAIWA feeder team</t>
  </si>
  <si>
    <t>Štěpňové</t>
  </si>
  <si>
    <t>RSK Pardubice Colmic</t>
  </si>
  <si>
    <t>Feederklub.cz</t>
  </si>
  <si>
    <t>SPRO Feeder team MO Litoměřice</t>
  </si>
  <si>
    <t>Feeder manšaft krasavice</t>
  </si>
  <si>
    <t>Feeder team Most</t>
  </si>
  <si>
    <t>Ž</t>
  </si>
  <si>
    <t>LABE - Mlékojedy</t>
  </si>
  <si>
    <t>14.7.-15.7.2012</t>
  </si>
  <si>
    <t>DAIWA</t>
  </si>
  <si>
    <t>Radana Srbová</t>
  </si>
  <si>
    <t>František Pelíšek</t>
  </si>
  <si>
    <t>Michal Řehoř</t>
  </si>
  <si>
    <t>ME MiČR LRU Feeder 2012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</si>
</sst>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3"/>
      <name val="Tahoma"/>
      <family val="2"/>
    </font>
    <font>
      <sz val="8"/>
      <name val="Tahoma"/>
      <family val="2"/>
    </font>
    <font>
      <b/>
      <sz val="4.5"/>
      <color indexed="8"/>
      <name val="Arial CE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333333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 quotePrefix="1">
      <alignment vertical="center" wrapText="1"/>
      <protection hidden="1"/>
    </xf>
    <xf numFmtId="0" fontId="4" fillId="0" borderId="22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 locked="0"/>
    </xf>
    <xf numFmtId="3" fontId="2" fillId="0" borderId="24" xfId="0" applyNumberFormat="1" applyFont="1" applyBorder="1" applyAlignment="1" applyProtection="1">
      <alignment horizontal="right" vertical="center" wrapText="1"/>
      <protection hidden="1"/>
    </xf>
    <xf numFmtId="3" fontId="2" fillId="0" borderId="23" xfId="0" applyNumberFormat="1" applyFont="1" applyBorder="1" applyAlignment="1" applyProtection="1">
      <alignment horizontal="right" vertical="center" wrapText="1"/>
      <protection hidden="1"/>
    </xf>
    <xf numFmtId="3" fontId="8" fillId="0" borderId="23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vertical="center" wrapText="1"/>
      <protection hidden="1" locked="0"/>
    </xf>
    <xf numFmtId="0" fontId="1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vertical="center" wrapText="1"/>
      <protection hidden="1"/>
    </xf>
    <xf numFmtId="0" fontId="0" fillId="0" borderId="29" xfId="0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 quotePrefix="1">
      <alignment horizontal="left" vertical="center" wrapText="1"/>
      <protection hidden="1"/>
    </xf>
    <xf numFmtId="0" fontId="2" fillId="0" borderId="31" xfId="0" applyFont="1" applyBorder="1" applyAlignment="1" applyProtection="1" quotePrefix="1">
      <alignment horizontal="left" vertical="center" wrapText="1"/>
      <protection hidden="1"/>
    </xf>
    <xf numFmtId="0" fontId="0" fillId="0" borderId="32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3" xfId="0" applyFont="1" applyBorder="1" applyAlignment="1" applyProtection="1" quotePrefix="1">
      <alignment horizontal="center" vertical="center" wrapText="1"/>
      <protection hidden="1"/>
    </xf>
    <xf numFmtId="0" fontId="1" fillId="0" borderId="34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vertical="center" wrapText="1"/>
      <protection hidden="1" locked="0"/>
    </xf>
    <xf numFmtId="0" fontId="2" fillId="0" borderId="23" xfId="0" applyFont="1" applyBorder="1" applyAlignment="1" applyProtection="1">
      <alignment/>
      <protection hidden="1"/>
    </xf>
    <xf numFmtId="0" fontId="2" fillId="0" borderId="23" xfId="0" applyFont="1" applyBorder="1" applyAlignment="1">
      <alignment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1" fillId="0" borderId="37" xfId="0" applyFont="1" applyBorder="1" applyAlignment="1" applyProtection="1" quotePrefix="1">
      <alignment horizontal="center" vertical="center" wrapText="1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right" vertical="center"/>
      <protection hidden="1"/>
    </xf>
    <xf numFmtId="0" fontId="13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left" vertical="center" wrapText="1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0" fontId="1" fillId="0" borderId="29" xfId="0" applyFont="1" applyBorder="1" applyAlignment="1" applyProtection="1">
      <alignment horizontal="left" vertical="center" wrapText="1"/>
      <protection hidden="1"/>
    </xf>
    <xf numFmtId="0" fontId="1" fillId="0" borderId="44" xfId="0" applyFont="1" applyBorder="1" applyAlignment="1" applyProtection="1">
      <alignment horizontal="right" vertical="center"/>
      <protection hidden="1" locked="0"/>
    </xf>
    <xf numFmtId="0" fontId="0" fillId="0" borderId="45" xfId="0" applyFont="1" applyBorder="1" applyAlignment="1" applyProtection="1">
      <alignment horizontal="right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right" vertical="center"/>
      <protection hidden="1" locked="0"/>
    </xf>
    <xf numFmtId="0" fontId="0" fillId="0" borderId="30" xfId="0" applyFont="1" applyBorder="1" applyAlignment="1" applyProtection="1">
      <alignment horizontal="right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right" vertical="center"/>
      <protection hidden="1" locked="0"/>
    </xf>
    <xf numFmtId="0" fontId="0" fillId="0" borderId="46" xfId="0" applyFont="1" applyBorder="1" applyAlignment="1" applyProtection="1">
      <alignment horizontal="right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" fillId="0" borderId="47" xfId="0" applyFont="1" applyFill="1" applyBorder="1" applyAlignment="1" applyProtection="1">
      <alignment horizontal="right" vertical="center"/>
      <protection hidden="1" locked="0"/>
    </xf>
    <xf numFmtId="0" fontId="1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45" xfId="0" applyFont="1" applyFill="1" applyBorder="1" applyAlignment="1" applyProtection="1">
      <alignment horizontal="right" vertical="center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horizontal="right" vertical="center"/>
      <protection hidden="1" locked="0"/>
    </xf>
    <xf numFmtId="0" fontId="1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Fill="1" applyBorder="1" applyAlignment="1" applyProtection="1">
      <alignment horizontal="right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 locked="0"/>
    </xf>
    <xf numFmtId="0" fontId="1" fillId="0" borderId="43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 applyProtection="1">
      <alignment horizontal="right" vertical="center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1" fillId="0" borderId="44" xfId="0" applyFont="1" applyFill="1" applyBorder="1" applyAlignment="1" applyProtection="1">
      <alignment horizontal="right" vertical="center"/>
      <protection hidden="1" locked="0"/>
    </xf>
    <xf numFmtId="0" fontId="1" fillId="0" borderId="23" xfId="0" applyFont="1" applyFill="1" applyBorder="1" applyAlignment="1" applyProtection="1">
      <alignment horizontal="right" vertical="center"/>
      <protection hidden="1" locked="0"/>
    </xf>
    <xf numFmtId="0" fontId="1" fillId="0" borderId="36" xfId="0" applyFont="1" applyFill="1" applyBorder="1" applyAlignment="1" applyProtection="1">
      <alignment horizontal="right" vertical="center"/>
      <protection hidden="1" locked="0"/>
    </xf>
    <xf numFmtId="0" fontId="1" fillId="0" borderId="39" xfId="0" applyFont="1" applyFill="1" applyBorder="1" applyAlignment="1" applyProtection="1">
      <alignment horizontal="left" vertical="center" wrapText="1"/>
      <protection hidden="1"/>
    </xf>
    <xf numFmtId="0" fontId="0" fillId="0" borderId="41" xfId="0" applyFont="1" applyFill="1" applyBorder="1" applyAlignment="1" applyProtection="1">
      <alignment horizontal="right" vertical="center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/>
    </xf>
    <xf numFmtId="0" fontId="1" fillId="33" borderId="30" xfId="0" applyFont="1" applyFill="1" applyBorder="1" applyAlignment="1" applyProtection="1">
      <alignment horizontal="center" vertical="center"/>
      <protection hidden="1" locked="0"/>
    </xf>
    <xf numFmtId="0" fontId="1" fillId="33" borderId="36" xfId="0" applyFont="1" applyFill="1" applyBorder="1" applyAlignment="1" applyProtection="1">
      <alignment vertical="center"/>
      <protection hidden="1" locked="0"/>
    </xf>
    <xf numFmtId="0" fontId="1" fillId="33" borderId="36" xfId="0" applyFont="1" applyFill="1" applyBorder="1" applyAlignment="1" applyProtection="1">
      <alignment horizontal="center" vertical="center"/>
      <protection hidden="1" locked="0"/>
    </xf>
    <xf numFmtId="0" fontId="1" fillId="33" borderId="43" xfId="0" applyFont="1" applyFill="1" applyBorder="1" applyAlignment="1" applyProtection="1">
      <alignment horizontal="left" vertical="center"/>
      <protection hidden="1" locked="0"/>
    </xf>
    <xf numFmtId="0" fontId="1" fillId="33" borderId="33" xfId="0" applyFont="1" applyFill="1" applyBorder="1" applyAlignment="1" applyProtection="1">
      <alignment vertical="center"/>
      <protection hidden="1" locked="0"/>
    </xf>
    <xf numFmtId="0" fontId="1" fillId="33" borderId="36" xfId="0" applyFont="1" applyFill="1" applyBorder="1" applyAlignment="1" applyProtection="1">
      <alignment horizontal="right" vertical="center"/>
      <protection hidden="1"/>
    </xf>
    <xf numFmtId="0" fontId="1" fillId="33" borderId="43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 locked="0"/>
    </xf>
    <xf numFmtId="0" fontId="1" fillId="33" borderId="23" xfId="0" applyFont="1" applyFill="1" applyBorder="1" applyAlignment="1" applyProtection="1">
      <alignment vertical="center"/>
      <protection hidden="1" locked="0"/>
    </xf>
    <xf numFmtId="0" fontId="1" fillId="33" borderId="23" xfId="0" applyFont="1" applyFill="1" applyBorder="1" applyAlignment="1" applyProtection="1">
      <alignment horizontal="center" vertical="center"/>
      <protection hidden="1" locked="0"/>
    </xf>
    <xf numFmtId="0" fontId="1" fillId="33" borderId="29" xfId="0" applyFont="1" applyFill="1" applyBorder="1" applyAlignment="1" applyProtection="1">
      <alignment horizontal="left" vertical="center"/>
      <protection hidden="1" locked="0"/>
    </xf>
    <xf numFmtId="0" fontId="1" fillId="33" borderId="46" xfId="0" applyFont="1" applyFill="1" applyBorder="1" applyAlignment="1" applyProtection="1">
      <alignment horizontal="center" vertical="center"/>
      <protection hidden="1" locked="0"/>
    </xf>
    <xf numFmtId="0" fontId="1" fillId="33" borderId="23" xfId="0" applyFont="1" applyFill="1" applyBorder="1" applyAlignment="1" applyProtection="1">
      <alignment horizontal="center" vertical="center"/>
      <protection hidden="1"/>
    </xf>
    <xf numFmtId="0" fontId="1" fillId="33" borderId="23" xfId="0" applyFont="1" applyFill="1" applyBorder="1" applyAlignment="1" applyProtection="1">
      <alignment horizontal="right" vertical="center"/>
      <protection hidden="1"/>
    </xf>
    <xf numFmtId="0" fontId="1" fillId="33" borderId="29" xfId="0" applyFont="1" applyFill="1" applyBorder="1" applyAlignment="1" applyProtection="1">
      <alignment horizontal="center" vertical="center"/>
      <protection hidden="1"/>
    </xf>
    <xf numFmtId="0" fontId="1" fillId="33" borderId="30" xfId="0" applyFont="1" applyFill="1" applyBorder="1" applyAlignment="1" applyProtection="1">
      <alignment horizontal="right" vertical="center"/>
      <protection hidden="1"/>
    </xf>
    <xf numFmtId="0" fontId="1" fillId="33" borderId="17" xfId="0" applyFont="1" applyFill="1" applyBorder="1" applyAlignment="1" applyProtection="1">
      <alignment vertical="center"/>
      <protection hidden="1" locked="0"/>
    </xf>
    <xf numFmtId="0" fontId="1" fillId="33" borderId="17" xfId="0" applyFont="1" applyFill="1" applyBorder="1" applyAlignment="1" applyProtection="1">
      <alignment horizontal="center" vertical="center"/>
      <protection hidden="1" locked="0"/>
    </xf>
    <xf numFmtId="0" fontId="1" fillId="33" borderId="18" xfId="0" applyFont="1" applyFill="1" applyBorder="1" applyAlignment="1" applyProtection="1">
      <alignment horizontal="left" vertical="center"/>
      <protection hidden="1" locked="0"/>
    </xf>
    <xf numFmtId="0" fontId="1" fillId="33" borderId="19" xfId="0" applyFont="1" applyFill="1" applyBorder="1" applyAlignment="1" applyProtection="1">
      <alignment horizontal="center" vertical="center"/>
      <protection hidden="1" locked="0"/>
    </xf>
    <xf numFmtId="0" fontId="1" fillId="33" borderId="17" xfId="0" applyFont="1" applyFill="1" applyBorder="1" applyAlignment="1" applyProtection="1">
      <alignment horizontal="right"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36" xfId="0" applyFont="1" applyFill="1" applyBorder="1" applyAlignment="1" applyProtection="1">
      <alignment horizontal="center" vertical="center"/>
      <protection hidden="1"/>
    </xf>
    <xf numFmtId="0" fontId="1" fillId="33" borderId="48" xfId="0" applyFont="1" applyFill="1" applyBorder="1" applyAlignment="1" applyProtection="1">
      <alignment vertical="center"/>
      <protection hidden="1" locked="0"/>
    </xf>
    <xf numFmtId="0" fontId="1" fillId="33" borderId="49" xfId="0" applyFont="1" applyFill="1" applyBorder="1" applyAlignment="1" applyProtection="1">
      <alignment vertical="center"/>
      <protection hidden="1" locked="0"/>
    </xf>
    <xf numFmtId="0" fontId="1" fillId="33" borderId="49" xfId="0" applyFont="1" applyFill="1" applyBorder="1" applyAlignment="1" applyProtection="1">
      <alignment horizontal="center" vertical="center"/>
      <protection hidden="1" locked="0"/>
    </xf>
    <xf numFmtId="0" fontId="1" fillId="33" borderId="50" xfId="0" applyFont="1" applyFill="1" applyBorder="1" applyAlignment="1" applyProtection="1">
      <alignment horizontal="left" vertical="center"/>
      <protection hidden="1" locked="0"/>
    </xf>
    <xf numFmtId="0" fontId="1" fillId="33" borderId="51" xfId="0" applyFont="1" applyFill="1" applyBorder="1" applyAlignment="1" applyProtection="1">
      <alignment vertical="center"/>
      <protection hidden="1" locked="0"/>
    </xf>
    <xf numFmtId="0" fontId="1" fillId="33" borderId="52" xfId="0" applyFont="1" applyFill="1" applyBorder="1" applyAlignment="1" applyProtection="1">
      <alignment horizontal="center" vertical="center"/>
      <protection hidden="1" locked="0"/>
    </xf>
    <xf numFmtId="0" fontId="1" fillId="33" borderId="53" xfId="0" applyFont="1" applyFill="1" applyBorder="1" applyAlignment="1" applyProtection="1">
      <alignment horizontal="right" vertical="center"/>
      <protection hidden="1"/>
    </xf>
    <xf numFmtId="0" fontId="1" fillId="33" borderId="49" xfId="0" applyFont="1" applyFill="1" applyBorder="1" applyAlignment="1" applyProtection="1">
      <alignment horizontal="center" vertical="center"/>
      <protection hidden="1"/>
    </xf>
    <xf numFmtId="0" fontId="1" fillId="33" borderId="54" xfId="0" applyFont="1" applyFill="1" applyBorder="1" applyAlignment="1" applyProtection="1">
      <alignment horizontal="right" vertical="center"/>
      <protection hidden="1"/>
    </xf>
    <xf numFmtId="0" fontId="1" fillId="33" borderId="55" xfId="0" applyFont="1" applyFill="1" applyBorder="1" applyAlignment="1" applyProtection="1">
      <alignment horizontal="center" vertical="center"/>
      <protection hidden="1"/>
    </xf>
    <xf numFmtId="0" fontId="1" fillId="33" borderId="42" xfId="0" applyFont="1" applyFill="1" applyBorder="1" applyAlignment="1" applyProtection="1">
      <alignment vertical="center"/>
      <protection hidden="1" locked="0"/>
    </xf>
    <xf numFmtId="0" fontId="1" fillId="33" borderId="37" xfId="0" applyFont="1" applyFill="1" applyBorder="1" applyAlignment="1" applyProtection="1">
      <alignment horizontal="right" vertical="center"/>
      <protection hidden="1"/>
    </xf>
    <xf numFmtId="0" fontId="1" fillId="33" borderId="31" xfId="0" applyFont="1" applyFill="1" applyBorder="1" applyAlignment="1" applyProtection="1">
      <alignment horizontal="center" vertical="center"/>
      <protection hidden="1" locked="0"/>
    </xf>
    <xf numFmtId="0" fontId="1" fillId="33" borderId="37" xfId="0" applyFont="1" applyFill="1" applyBorder="1" applyAlignment="1" applyProtection="1">
      <alignment horizontal="center" vertical="center"/>
      <protection hidden="1" locked="0"/>
    </xf>
    <xf numFmtId="0" fontId="1" fillId="33" borderId="31" xfId="0" applyFont="1" applyFill="1" applyBorder="1" applyAlignment="1" applyProtection="1">
      <alignment horizontal="right"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1" fillId="33" borderId="56" xfId="0" applyFont="1" applyFill="1" applyBorder="1" applyAlignment="1" applyProtection="1">
      <alignment horizontal="center" vertical="center"/>
      <protection hidden="1" locked="0"/>
    </xf>
    <xf numFmtId="0" fontId="1" fillId="33" borderId="17" xfId="0" applyFont="1" applyFill="1" applyBorder="1" applyAlignment="1">
      <alignment/>
    </xf>
    <xf numFmtId="0" fontId="1" fillId="33" borderId="34" xfId="0" applyFont="1" applyFill="1" applyBorder="1" applyAlignment="1" applyProtection="1">
      <alignment vertical="center"/>
      <protection hidden="1" locked="0"/>
    </xf>
    <xf numFmtId="0" fontId="1" fillId="33" borderId="36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0" borderId="46" xfId="0" applyBorder="1" applyAlignment="1" applyProtection="1">
      <alignment horizontal="right" vertical="center"/>
      <protection hidden="1"/>
    </xf>
    <xf numFmtId="0" fontId="0" fillId="0" borderId="19" xfId="0" applyBorder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right" vertical="center"/>
      <protection hidden="1"/>
    </xf>
    <xf numFmtId="0" fontId="1" fillId="33" borderId="14" xfId="0" applyFont="1" applyFill="1" applyBorder="1" applyAlignment="1" applyProtection="1">
      <alignment vertical="center"/>
      <protection hidden="1" locked="0"/>
    </xf>
    <xf numFmtId="0" fontId="1" fillId="33" borderId="57" xfId="0" applyFont="1" applyFill="1" applyBorder="1" applyAlignment="1" applyProtection="1">
      <alignment vertical="center"/>
      <protection hidden="1" locked="0"/>
    </xf>
    <xf numFmtId="0" fontId="2" fillId="33" borderId="15" xfId="0" applyFont="1" applyFill="1" applyBorder="1" applyAlignment="1" applyProtection="1">
      <alignment horizontal="center" vertical="center"/>
      <protection hidden="1" locked="0"/>
    </xf>
    <xf numFmtId="0" fontId="1" fillId="33" borderId="58" xfId="0" applyFont="1" applyFill="1" applyBorder="1" applyAlignment="1" applyProtection="1">
      <alignment vertical="center"/>
      <protection hidden="1" locked="0"/>
    </xf>
    <xf numFmtId="0" fontId="1" fillId="34" borderId="44" xfId="0" applyFont="1" applyFill="1" applyBorder="1" applyAlignment="1" applyProtection="1">
      <alignment horizontal="right" vertical="center"/>
      <protection hidden="1" locked="0"/>
    </xf>
    <xf numFmtId="0" fontId="1" fillId="34" borderId="27" xfId="0" applyFont="1" applyFill="1" applyBorder="1" applyAlignment="1" applyProtection="1">
      <alignment horizontal="left" vertical="center" wrapText="1"/>
      <protection hidden="1"/>
    </xf>
    <xf numFmtId="0" fontId="0" fillId="34" borderId="45" xfId="0" applyFont="1" applyFill="1" applyBorder="1" applyAlignment="1" applyProtection="1">
      <alignment horizontal="right" vertical="center"/>
      <protection hidden="1"/>
    </xf>
    <xf numFmtId="0" fontId="0" fillId="34" borderId="44" xfId="0" applyFont="1" applyFill="1" applyBorder="1" applyAlignment="1" applyProtection="1">
      <alignment horizontal="center" vertical="center"/>
      <protection hidden="1"/>
    </xf>
    <xf numFmtId="0" fontId="1" fillId="34" borderId="23" xfId="0" applyFont="1" applyFill="1" applyBorder="1" applyAlignment="1" applyProtection="1">
      <alignment horizontal="right" vertical="center"/>
      <protection hidden="1" locked="0"/>
    </xf>
    <xf numFmtId="0" fontId="1" fillId="34" borderId="29" xfId="0" applyFont="1" applyFill="1" applyBorder="1" applyAlignment="1" applyProtection="1">
      <alignment horizontal="left" vertical="center" wrapText="1"/>
      <protection hidden="1"/>
    </xf>
    <xf numFmtId="0" fontId="0" fillId="34" borderId="46" xfId="0" applyFont="1" applyFill="1" applyBorder="1" applyAlignment="1" applyProtection="1">
      <alignment horizontal="right" vertical="center"/>
      <protection hidden="1"/>
    </xf>
    <xf numFmtId="0" fontId="0" fillId="34" borderId="23" xfId="0" applyFont="1" applyFill="1" applyBorder="1" applyAlignment="1" applyProtection="1">
      <alignment horizontal="center" vertical="center"/>
      <protection hidden="1"/>
    </xf>
    <xf numFmtId="0" fontId="1" fillId="34" borderId="36" xfId="0" applyFont="1" applyFill="1" applyBorder="1" applyAlignment="1" applyProtection="1">
      <alignment horizontal="right" vertical="center"/>
      <protection hidden="1" locked="0"/>
    </xf>
    <xf numFmtId="0" fontId="1" fillId="34" borderId="43" xfId="0" applyFont="1" applyFill="1" applyBorder="1" applyAlignment="1" applyProtection="1">
      <alignment horizontal="left" vertical="center" wrapText="1"/>
      <protection hidden="1"/>
    </xf>
    <xf numFmtId="0" fontId="0" fillId="34" borderId="30" xfId="0" applyFont="1" applyFill="1" applyBorder="1" applyAlignment="1" applyProtection="1">
      <alignment horizontal="right" vertical="center"/>
      <protection hidden="1"/>
    </xf>
    <xf numFmtId="0" fontId="0" fillId="34" borderId="36" xfId="0" applyFont="1" applyFill="1" applyBorder="1" applyAlignment="1" applyProtection="1">
      <alignment horizontal="center" vertical="center"/>
      <protection hidden="1"/>
    </xf>
    <xf numFmtId="0" fontId="1" fillId="32" borderId="44" xfId="0" applyFont="1" applyFill="1" applyBorder="1" applyAlignment="1" applyProtection="1">
      <alignment horizontal="right" vertical="center"/>
      <protection hidden="1" locked="0"/>
    </xf>
    <xf numFmtId="0" fontId="1" fillId="32" borderId="27" xfId="0" applyFont="1" applyFill="1" applyBorder="1" applyAlignment="1" applyProtection="1">
      <alignment horizontal="left" vertical="center" wrapText="1"/>
      <protection hidden="1"/>
    </xf>
    <xf numFmtId="0" fontId="0" fillId="32" borderId="45" xfId="0" applyFont="1" applyFill="1" applyBorder="1" applyAlignment="1" applyProtection="1">
      <alignment horizontal="right" vertical="center"/>
      <protection hidden="1"/>
    </xf>
    <xf numFmtId="0" fontId="0" fillId="32" borderId="44" xfId="0" applyFont="1" applyFill="1" applyBorder="1" applyAlignment="1" applyProtection="1">
      <alignment horizontal="center" vertical="center"/>
      <protection hidden="1"/>
    </xf>
    <xf numFmtId="0" fontId="1" fillId="32" borderId="23" xfId="0" applyFont="1" applyFill="1" applyBorder="1" applyAlignment="1" applyProtection="1">
      <alignment horizontal="right" vertical="center"/>
      <protection hidden="1" locked="0"/>
    </xf>
    <xf numFmtId="0" fontId="1" fillId="32" borderId="29" xfId="0" applyFont="1" applyFill="1" applyBorder="1" applyAlignment="1" applyProtection="1">
      <alignment horizontal="left" vertical="center" wrapText="1"/>
      <protection hidden="1"/>
    </xf>
    <xf numFmtId="0" fontId="0" fillId="32" borderId="46" xfId="0" applyFont="1" applyFill="1" applyBorder="1" applyAlignment="1" applyProtection="1">
      <alignment horizontal="right" vertical="center"/>
      <protection hidden="1"/>
    </xf>
    <xf numFmtId="0" fontId="0" fillId="32" borderId="23" xfId="0" applyFont="1" applyFill="1" applyBorder="1" applyAlignment="1" applyProtection="1">
      <alignment horizontal="center" vertical="center"/>
      <protection hidden="1"/>
    </xf>
    <xf numFmtId="0" fontId="1" fillId="32" borderId="36" xfId="0" applyFont="1" applyFill="1" applyBorder="1" applyAlignment="1" applyProtection="1">
      <alignment horizontal="right" vertical="center"/>
      <protection hidden="1" locked="0"/>
    </xf>
    <xf numFmtId="0" fontId="1" fillId="32" borderId="43" xfId="0" applyFont="1" applyFill="1" applyBorder="1" applyAlignment="1" applyProtection="1">
      <alignment horizontal="left" vertical="center" wrapText="1"/>
      <protection hidden="1"/>
    </xf>
    <xf numFmtId="0" fontId="0" fillId="32" borderId="30" xfId="0" applyFont="1" applyFill="1" applyBorder="1" applyAlignment="1" applyProtection="1">
      <alignment horizontal="right" vertical="center"/>
      <protection hidden="1"/>
    </xf>
    <xf numFmtId="0" fontId="0" fillId="32" borderId="36" xfId="0" applyFont="1" applyFill="1" applyBorder="1" applyAlignment="1" applyProtection="1">
      <alignment horizontal="center" vertical="center"/>
      <protection hidden="1"/>
    </xf>
    <xf numFmtId="0" fontId="1" fillId="35" borderId="44" xfId="0" applyFont="1" applyFill="1" applyBorder="1" applyAlignment="1" applyProtection="1">
      <alignment horizontal="right" vertical="center"/>
      <protection hidden="1" locked="0"/>
    </xf>
    <xf numFmtId="0" fontId="1" fillId="35" borderId="27" xfId="0" applyFont="1" applyFill="1" applyBorder="1" applyAlignment="1" applyProtection="1">
      <alignment horizontal="left" vertical="center" wrapText="1"/>
      <protection hidden="1"/>
    </xf>
    <xf numFmtId="0" fontId="0" fillId="35" borderId="45" xfId="0" applyFont="1" applyFill="1" applyBorder="1" applyAlignment="1" applyProtection="1">
      <alignment horizontal="right" vertical="center"/>
      <protection hidden="1"/>
    </xf>
    <xf numFmtId="0" fontId="0" fillId="35" borderId="44" xfId="0" applyFont="1" applyFill="1" applyBorder="1" applyAlignment="1" applyProtection="1">
      <alignment horizontal="center" vertical="center"/>
      <protection hidden="1"/>
    </xf>
    <xf numFmtId="0" fontId="1" fillId="35" borderId="23" xfId="0" applyFont="1" applyFill="1" applyBorder="1" applyAlignment="1" applyProtection="1">
      <alignment horizontal="right" vertical="center"/>
      <protection hidden="1" locked="0"/>
    </xf>
    <xf numFmtId="0" fontId="1" fillId="35" borderId="29" xfId="0" applyFont="1" applyFill="1" applyBorder="1" applyAlignment="1" applyProtection="1">
      <alignment horizontal="left" vertical="center" wrapText="1"/>
      <protection hidden="1"/>
    </xf>
    <xf numFmtId="0" fontId="0" fillId="35" borderId="46" xfId="0" applyFont="1" applyFill="1" applyBorder="1" applyAlignment="1" applyProtection="1">
      <alignment horizontal="right" vertical="center"/>
      <protection hidden="1"/>
    </xf>
    <xf numFmtId="0" fontId="0" fillId="35" borderId="23" xfId="0" applyFont="1" applyFill="1" applyBorder="1" applyAlignment="1" applyProtection="1">
      <alignment horizontal="center" vertical="center"/>
      <protection hidden="1"/>
    </xf>
    <xf numFmtId="0" fontId="1" fillId="35" borderId="36" xfId="0" applyFont="1" applyFill="1" applyBorder="1" applyAlignment="1" applyProtection="1">
      <alignment horizontal="right" vertical="center"/>
      <protection hidden="1" locked="0"/>
    </xf>
    <xf numFmtId="0" fontId="1" fillId="35" borderId="43" xfId="0" applyFont="1" applyFill="1" applyBorder="1" applyAlignment="1" applyProtection="1">
      <alignment horizontal="left" vertical="center" wrapText="1"/>
      <protection hidden="1"/>
    </xf>
    <xf numFmtId="0" fontId="0" fillId="35" borderId="30" xfId="0" applyFont="1" applyFill="1" applyBorder="1" applyAlignment="1" applyProtection="1">
      <alignment horizontal="right" vertical="center"/>
      <protection hidden="1"/>
    </xf>
    <xf numFmtId="0" fontId="0" fillId="35" borderId="36" xfId="0" applyFont="1" applyFill="1" applyBorder="1" applyAlignment="1" applyProtection="1">
      <alignment horizontal="center" vertical="center"/>
      <protection hidden="1"/>
    </xf>
    <xf numFmtId="0" fontId="1" fillId="36" borderId="44" xfId="0" applyFont="1" applyFill="1" applyBorder="1" applyAlignment="1" applyProtection="1">
      <alignment horizontal="right" vertical="center"/>
      <protection hidden="1" locked="0"/>
    </xf>
    <xf numFmtId="0" fontId="1" fillId="36" borderId="27" xfId="0" applyFont="1" applyFill="1" applyBorder="1" applyAlignment="1" applyProtection="1">
      <alignment horizontal="left" vertical="center" wrapText="1"/>
      <protection hidden="1"/>
    </xf>
    <xf numFmtId="0" fontId="0" fillId="36" borderId="45" xfId="0" applyFont="1" applyFill="1" applyBorder="1" applyAlignment="1" applyProtection="1">
      <alignment horizontal="right" vertical="center"/>
      <protection hidden="1"/>
    </xf>
    <xf numFmtId="0" fontId="0" fillId="36" borderId="44" xfId="0" applyFont="1" applyFill="1" applyBorder="1" applyAlignment="1" applyProtection="1">
      <alignment horizontal="center" vertical="center"/>
      <protection hidden="1"/>
    </xf>
    <xf numFmtId="0" fontId="1" fillId="36" borderId="23" xfId="0" applyFont="1" applyFill="1" applyBorder="1" applyAlignment="1" applyProtection="1">
      <alignment horizontal="right" vertical="center"/>
      <protection hidden="1" locked="0"/>
    </xf>
    <xf numFmtId="0" fontId="1" fillId="36" borderId="29" xfId="0" applyFont="1" applyFill="1" applyBorder="1" applyAlignment="1" applyProtection="1">
      <alignment horizontal="left" vertical="center" wrapText="1"/>
      <protection hidden="1"/>
    </xf>
    <xf numFmtId="0" fontId="0" fillId="36" borderId="46" xfId="0" applyFont="1" applyFill="1" applyBorder="1" applyAlignment="1" applyProtection="1">
      <alignment horizontal="right" vertical="center"/>
      <protection hidden="1"/>
    </xf>
    <xf numFmtId="0" fontId="0" fillId="36" borderId="23" xfId="0" applyFont="1" applyFill="1" applyBorder="1" applyAlignment="1" applyProtection="1">
      <alignment horizontal="center" vertical="center"/>
      <protection hidden="1"/>
    </xf>
    <xf numFmtId="0" fontId="1" fillId="36" borderId="36" xfId="0" applyFont="1" applyFill="1" applyBorder="1" applyAlignment="1" applyProtection="1">
      <alignment horizontal="right" vertical="center"/>
      <protection hidden="1" locked="0"/>
    </xf>
    <xf numFmtId="0" fontId="1" fillId="36" borderId="43" xfId="0" applyFont="1" applyFill="1" applyBorder="1" applyAlignment="1" applyProtection="1">
      <alignment horizontal="left" vertical="center" wrapText="1"/>
      <protection hidden="1"/>
    </xf>
    <xf numFmtId="0" fontId="0" fillId="36" borderId="30" xfId="0" applyFont="1" applyFill="1" applyBorder="1" applyAlignment="1" applyProtection="1">
      <alignment horizontal="right" vertical="center"/>
      <protection hidden="1"/>
    </xf>
    <xf numFmtId="0" fontId="0" fillId="36" borderId="36" xfId="0" applyFont="1" applyFill="1" applyBorder="1" applyAlignment="1" applyProtection="1">
      <alignment horizontal="center" vertical="center"/>
      <protection hidden="1"/>
    </xf>
    <xf numFmtId="0" fontId="1" fillId="9" borderId="44" xfId="0" applyFont="1" applyFill="1" applyBorder="1" applyAlignment="1" applyProtection="1">
      <alignment horizontal="right" vertical="center"/>
      <protection hidden="1" locked="0"/>
    </xf>
    <xf numFmtId="0" fontId="1" fillId="9" borderId="27" xfId="0" applyFont="1" applyFill="1" applyBorder="1" applyAlignment="1" applyProtection="1">
      <alignment horizontal="left" vertical="center" wrapText="1"/>
      <protection hidden="1"/>
    </xf>
    <xf numFmtId="0" fontId="0" fillId="9" borderId="45" xfId="0" applyFont="1" applyFill="1" applyBorder="1" applyAlignment="1" applyProtection="1">
      <alignment horizontal="right" vertical="center"/>
      <protection hidden="1"/>
    </xf>
    <xf numFmtId="0" fontId="0" fillId="9" borderId="44" xfId="0" applyFont="1" applyFill="1" applyBorder="1" applyAlignment="1" applyProtection="1">
      <alignment horizontal="center" vertical="center"/>
      <protection hidden="1"/>
    </xf>
    <xf numFmtId="0" fontId="1" fillId="9" borderId="23" xfId="0" applyFont="1" applyFill="1" applyBorder="1" applyAlignment="1" applyProtection="1">
      <alignment horizontal="right" vertical="center"/>
      <protection hidden="1" locked="0"/>
    </xf>
    <xf numFmtId="0" fontId="1" fillId="9" borderId="29" xfId="0" applyFont="1" applyFill="1" applyBorder="1" applyAlignment="1" applyProtection="1">
      <alignment horizontal="left" vertical="center" wrapText="1"/>
      <protection hidden="1"/>
    </xf>
    <xf numFmtId="0" fontId="0" fillId="9" borderId="46" xfId="0" applyFont="1" applyFill="1" applyBorder="1" applyAlignment="1" applyProtection="1">
      <alignment horizontal="right" vertical="center"/>
      <protection hidden="1"/>
    </xf>
    <xf numFmtId="0" fontId="0" fillId="9" borderId="23" xfId="0" applyFont="1" applyFill="1" applyBorder="1" applyAlignment="1" applyProtection="1">
      <alignment horizontal="center" vertical="center"/>
      <protection hidden="1"/>
    </xf>
    <xf numFmtId="0" fontId="1" fillId="9" borderId="17" xfId="0" applyFont="1" applyFill="1" applyBorder="1" applyAlignment="1" applyProtection="1">
      <alignment horizontal="right" vertical="center"/>
      <protection hidden="1" locked="0"/>
    </xf>
    <xf numFmtId="0" fontId="1" fillId="9" borderId="18" xfId="0" applyFont="1" applyFill="1" applyBorder="1" applyAlignment="1" applyProtection="1">
      <alignment horizontal="left" vertical="center" wrapText="1"/>
      <protection hidden="1"/>
    </xf>
    <xf numFmtId="0" fontId="0" fillId="9" borderId="19" xfId="0" applyFont="1" applyFill="1" applyBorder="1" applyAlignment="1" applyProtection="1">
      <alignment horizontal="right" vertical="center"/>
      <protection hidden="1"/>
    </xf>
    <xf numFmtId="0" fontId="0" fillId="9" borderId="17" xfId="0" applyFont="1" applyFill="1" applyBorder="1" applyAlignment="1" applyProtection="1">
      <alignment horizontal="center" vertical="center"/>
      <protection hidden="1"/>
    </xf>
    <xf numFmtId="0" fontId="0" fillId="9" borderId="37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 locked="0"/>
    </xf>
    <xf numFmtId="0" fontId="2" fillId="0" borderId="39" xfId="0" applyFont="1" applyFill="1" applyBorder="1" applyAlignment="1" applyProtection="1">
      <alignment horizontal="center" vertical="center"/>
      <protection hidden="1" locked="0"/>
    </xf>
    <xf numFmtId="0" fontId="2" fillId="0" borderId="59" xfId="0" applyFont="1" applyFill="1" applyBorder="1" applyAlignment="1" applyProtection="1">
      <alignment horizontal="center" vertical="center"/>
      <protection hidden="1" locked="0"/>
    </xf>
    <xf numFmtId="0" fontId="1" fillId="0" borderId="44" xfId="0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Fill="1" applyBorder="1" applyAlignment="1" applyProtection="1">
      <alignment horizontal="center" vertical="center" wrapText="1"/>
      <protection hidden="1"/>
    </xf>
    <xf numFmtId="0" fontId="1" fillId="0" borderId="37" xfId="0" applyFont="1" applyFill="1" applyBorder="1" applyAlignment="1" applyProtection="1">
      <alignment horizontal="center" vertical="center" wrapText="1"/>
      <protection hidden="1"/>
    </xf>
    <xf numFmtId="0" fontId="1" fillId="0" borderId="44" xfId="0" applyFont="1" applyFill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 locked="0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 locked="0"/>
    </xf>
    <xf numFmtId="0" fontId="2" fillId="0" borderId="59" xfId="0" applyFont="1" applyBorder="1" applyAlignment="1" applyProtection="1">
      <alignment horizontal="center" vertical="center"/>
      <protection hidden="1" locked="0"/>
    </xf>
    <xf numFmtId="0" fontId="2" fillId="9" borderId="39" xfId="0" applyFont="1" applyFill="1" applyBorder="1" applyAlignment="1" applyProtection="1">
      <alignment horizontal="center" vertical="center"/>
      <protection hidden="1" locked="0"/>
    </xf>
    <xf numFmtId="0" fontId="1" fillId="9" borderId="38" xfId="0" applyFont="1" applyFill="1" applyBorder="1" applyAlignment="1" applyProtection="1">
      <alignment horizontal="center" vertical="center" wrapText="1"/>
      <protection hidden="1"/>
    </xf>
    <xf numFmtId="0" fontId="1" fillId="9" borderId="38" xfId="0" applyFont="1" applyFill="1" applyBorder="1" applyAlignment="1" applyProtection="1">
      <alignment horizontal="center" vertical="center"/>
      <protection hidden="1"/>
    </xf>
    <xf numFmtId="0" fontId="2" fillId="9" borderId="27" xfId="0" applyFont="1" applyFill="1" applyBorder="1" applyAlignment="1" applyProtection="1">
      <alignment horizontal="center" vertical="center"/>
      <protection hidden="1" locked="0"/>
    </xf>
    <xf numFmtId="0" fontId="2" fillId="9" borderId="59" xfId="0" applyFont="1" applyFill="1" applyBorder="1" applyAlignment="1" applyProtection="1">
      <alignment horizontal="center" vertical="center"/>
      <protection hidden="1" locked="0"/>
    </xf>
    <xf numFmtId="0" fontId="1" fillId="0" borderId="45" xfId="0" applyFont="1" applyFill="1" applyBorder="1" applyAlignment="1" applyProtection="1">
      <alignment horizontal="center" vertical="center" wrapText="1"/>
      <protection hidden="1"/>
    </xf>
    <xf numFmtId="0" fontId="1" fillId="0" borderId="41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Fill="1" applyBorder="1" applyAlignment="1" applyProtection="1">
      <alignment horizontal="center" vertical="center" wrapText="1"/>
      <protection hidden="1"/>
    </xf>
    <xf numFmtId="0" fontId="2" fillId="32" borderId="39" xfId="0" applyFont="1" applyFill="1" applyBorder="1" applyAlignment="1" applyProtection="1">
      <alignment horizontal="center" vertical="center"/>
      <protection hidden="1" locked="0"/>
    </xf>
    <xf numFmtId="0" fontId="1" fillId="35" borderId="38" xfId="0" applyFont="1" applyFill="1" applyBorder="1" applyAlignment="1" applyProtection="1">
      <alignment horizontal="center" vertical="center"/>
      <protection hidden="1"/>
    </xf>
    <xf numFmtId="0" fontId="1" fillId="32" borderId="38" xfId="0" applyFont="1" applyFill="1" applyBorder="1" applyAlignment="1" applyProtection="1">
      <alignment horizontal="center" vertical="center"/>
      <protection hidden="1"/>
    </xf>
    <xf numFmtId="0" fontId="2" fillId="32" borderId="27" xfId="0" applyFont="1" applyFill="1" applyBorder="1" applyAlignment="1" applyProtection="1">
      <alignment horizontal="center" vertical="center"/>
      <protection hidden="1" locked="0"/>
    </xf>
    <xf numFmtId="0" fontId="2" fillId="32" borderId="59" xfId="0" applyFont="1" applyFill="1" applyBorder="1" applyAlignment="1" applyProtection="1">
      <alignment horizontal="center" vertical="center"/>
      <protection hidden="1" locked="0"/>
    </xf>
    <xf numFmtId="0" fontId="1" fillId="32" borderId="38" xfId="0" applyFont="1" applyFill="1" applyBorder="1" applyAlignment="1" applyProtection="1">
      <alignment horizontal="center" vertical="center" wrapText="1"/>
      <protection hidden="1"/>
    </xf>
    <xf numFmtId="0" fontId="1" fillId="34" borderId="38" xfId="0" applyFont="1" applyFill="1" applyBorder="1" applyAlignment="1" applyProtection="1">
      <alignment horizontal="center" vertical="center"/>
      <protection hidden="1"/>
    </xf>
    <xf numFmtId="0" fontId="2" fillId="34" borderId="27" xfId="0" applyFont="1" applyFill="1" applyBorder="1" applyAlignment="1" applyProtection="1">
      <alignment horizontal="center" vertical="center"/>
      <protection hidden="1" locked="0"/>
    </xf>
    <xf numFmtId="0" fontId="2" fillId="34" borderId="39" xfId="0" applyFont="1" applyFill="1" applyBorder="1" applyAlignment="1" applyProtection="1">
      <alignment horizontal="center" vertical="center"/>
      <protection hidden="1" locked="0"/>
    </xf>
    <xf numFmtId="0" fontId="2" fillId="34" borderId="59" xfId="0" applyFont="1" applyFill="1" applyBorder="1" applyAlignment="1" applyProtection="1">
      <alignment horizontal="center" vertical="center"/>
      <protection hidden="1" locked="0"/>
    </xf>
    <xf numFmtId="0" fontId="1" fillId="34" borderId="38" xfId="0" applyFont="1" applyFill="1" applyBorder="1" applyAlignment="1" applyProtection="1">
      <alignment horizontal="center" vertical="center" wrapText="1"/>
      <protection hidden="1"/>
    </xf>
    <xf numFmtId="0" fontId="2" fillId="35" borderId="39" xfId="0" applyFont="1" applyFill="1" applyBorder="1" applyAlignment="1" applyProtection="1">
      <alignment horizontal="center" vertical="center"/>
      <protection hidden="1" locked="0"/>
    </xf>
    <xf numFmtId="0" fontId="2" fillId="35" borderId="27" xfId="0" applyFont="1" applyFill="1" applyBorder="1" applyAlignment="1" applyProtection="1">
      <alignment horizontal="center" vertical="center"/>
      <protection hidden="1" locked="0"/>
    </xf>
    <xf numFmtId="0" fontId="2" fillId="35" borderId="59" xfId="0" applyFont="1" applyFill="1" applyBorder="1" applyAlignment="1" applyProtection="1">
      <alignment horizontal="center" vertical="center"/>
      <protection hidden="1" locked="0"/>
    </xf>
    <xf numFmtId="0" fontId="1" fillId="36" borderId="38" xfId="0" applyFont="1" applyFill="1" applyBorder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center" vertical="center"/>
      <protection hidden="1" locked="0"/>
    </xf>
    <xf numFmtId="0" fontId="2" fillId="36" borderId="39" xfId="0" applyFont="1" applyFill="1" applyBorder="1" applyAlignment="1" applyProtection="1">
      <alignment horizontal="center" vertical="center"/>
      <protection hidden="1" locked="0"/>
    </xf>
    <xf numFmtId="0" fontId="2" fillId="36" borderId="59" xfId="0" applyFont="1" applyFill="1" applyBorder="1" applyAlignment="1" applyProtection="1">
      <alignment horizontal="center" vertical="center"/>
      <protection hidden="1" locked="0"/>
    </xf>
    <xf numFmtId="0" fontId="1" fillId="36" borderId="38" xfId="0" applyFont="1" applyFill="1" applyBorder="1" applyAlignment="1" applyProtection="1">
      <alignment horizontal="center" vertical="center" wrapText="1"/>
      <protection hidden="1"/>
    </xf>
    <xf numFmtId="0" fontId="1" fillId="35" borderId="38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vertical="center"/>
      <protection hidden="1" locked="0"/>
    </xf>
    <xf numFmtId="0" fontId="55" fillId="33" borderId="36" xfId="0" applyFont="1" applyFill="1" applyBorder="1" applyAlignment="1">
      <alignment/>
    </xf>
    <xf numFmtId="0" fontId="55" fillId="33" borderId="23" xfId="0" applyFont="1" applyFill="1" applyBorder="1" applyAlignment="1">
      <alignment/>
    </xf>
    <xf numFmtId="0" fontId="1" fillId="9" borderId="30" xfId="0" applyFont="1" applyFill="1" applyBorder="1" applyAlignment="1" applyProtection="1">
      <alignment horizontal="center" vertical="center"/>
      <protection hidden="1" locked="0"/>
    </xf>
    <xf numFmtId="0" fontId="1" fillId="9" borderId="36" xfId="0" applyFont="1" applyFill="1" applyBorder="1" applyAlignment="1" applyProtection="1">
      <alignment horizontal="center" vertical="center"/>
      <protection hidden="1" locked="0"/>
    </xf>
    <xf numFmtId="0" fontId="1" fillId="9" borderId="36" xfId="0" applyFont="1" applyFill="1" applyBorder="1" applyAlignment="1" applyProtection="1">
      <alignment horizontal="right" vertical="center"/>
      <protection hidden="1"/>
    </xf>
    <xf numFmtId="0" fontId="1" fillId="9" borderId="36" xfId="0" applyFont="1" applyFill="1" applyBorder="1" applyAlignment="1" applyProtection="1">
      <alignment horizontal="center" vertical="center"/>
      <protection hidden="1"/>
    </xf>
    <xf numFmtId="0" fontId="1" fillId="16" borderId="46" xfId="0" applyFont="1" applyFill="1" applyBorder="1" applyAlignment="1" applyProtection="1">
      <alignment horizontal="center" vertical="center"/>
      <protection hidden="1" locked="0"/>
    </xf>
    <xf numFmtId="0" fontId="1" fillId="16" borderId="23" xfId="0" applyFont="1" applyFill="1" applyBorder="1" applyAlignment="1" applyProtection="1">
      <alignment horizontal="center" vertical="center"/>
      <protection hidden="1" locked="0"/>
    </xf>
    <xf numFmtId="0" fontId="1" fillId="16" borderId="36" xfId="0" applyFont="1" applyFill="1" applyBorder="1" applyAlignment="1" applyProtection="1">
      <alignment horizontal="right" vertical="center"/>
      <protection hidden="1"/>
    </xf>
    <xf numFmtId="0" fontId="1" fillId="16" borderId="23" xfId="0" applyFont="1" applyFill="1" applyBorder="1" applyAlignment="1" applyProtection="1">
      <alignment horizontal="center" vertical="center"/>
      <protection hidden="1"/>
    </xf>
    <xf numFmtId="0" fontId="1" fillId="11" borderId="30" xfId="0" applyFont="1" applyFill="1" applyBorder="1" applyAlignment="1" applyProtection="1">
      <alignment horizontal="center" vertical="center"/>
      <protection hidden="1" locked="0"/>
    </xf>
    <xf numFmtId="0" fontId="1" fillId="11" borderId="36" xfId="0" applyFont="1" applyFill="1" applyBorder="1" applyAlignment="1" applyProtection="1">
      <alignment horizontal="center" vertical="center"/>
      <protection hidden="1" locked="0"/>
    </xf>
    <xf numFmtId="0" fontId="1" fillId="11" borderId="36" xfId="0" applyFont="1" applyFill="1" applyBorder="1" applyAlignment="1" applyProtection="1">
      <alignment horizontal="right" vertical="center"/>
      <protection hidden="1"/>
    </xf>
    <xf numFmtId="0" fontId="1" fillId="11" borderId="36" xfId="0" applyFont="1" applyFill="1" applyBorder="1" applyAlignment="1" applyProtection="1">
      <alignment horizontal="center" vertical="center"/>
      <protection hidden="1"/>
    </xf>
    <xf numFmtId="0" fontId="1" fillId="12" borderId="46" xfId="0" applyFont="1" applyFill="1" applyBorder="1" applyAlignment="1" applyProtection="1">
      <alignment horizontal="center" vertical="center"/>
      <protection hidden="1" locked="0"/>
    </xf>
    <xf numFmtId="0" fontId="1" fillId="12" borderId="23" xfId="0" applyFont="1" applyFill="1" applyBorder="1" applyAlignment="1" applyProtection="1">
      <alignment horizontal="center" vertical="center"/>
      <protection hidden="1" locked="0"/>
    </xf>
    <xf numFmtId="0" fontId="1" fillId="12" borderId="36" xfId="0" applyFont="1" applyFill="1" applyBorder="1" applyAlignment="1" applyProtection="1">
      <alignment horizontal="right" vertical="center"/>
      <protection hidden="1"/>
    </xf>
    <xf numFmtId="0" fontId="1" fillId="12" borderId="23" xfId="0" applyFont="1" applyFill="1" applyBorder="1" applyAlignment="1" applyProtection="1">
      <alignment horizontal="center" vertical="center"/>
      <protection hidden="1"/>
    </xf>
    <xf numFmtId="0" fontId="1" fillId="13" borderId="46" xfId="0" applyFont="1" applyFill="1" applyBorder="1" applyAlignment="1" applyProtection="1">
      <alignment horizontal="center" vertical="center"/>
      <protection hidden="1" locked="0"/>
    </xf>
    <xf numFmtId="0" fontId="1" fillId="13" borderId="23" xfId="0" applyFont="1" applyFill="1" applyBorder="1" applyAlignment="1" applyProtection="1">
      <alignment horizontal="center" vertical="center"/>
      <protection hidden="1" locked="0"/>
    </xf>
    <xf numFmtId="0" fontId="1" fillId="13" borderId="36" xfId="0" applyFont="1" applyFill="1" applyBorder="1" applyAlignment="1" applyProtection="1">
      <alignment horizontal="right" vertical="center"/>
      <protection hidden="1"/>
    </xf>
    <xf numFmtId="0" fontId="1" fillId="13" borderId="23" xfId="0" applyFont="1" applyFill="1" applyBorder="1" applyAlignment="1" applyProtection="1">
      <alignment horizontal="center" vertical="center"/>
      <protection hidden="1"/>
    </xf>
    <xf numFmtId="0" fontId="1" fillId="37" borderId="30" xfId="0" applyFont="1" applyFill="1" applyBorder="1" applyAlignment="1" applyProtection="1">
      <alignment horizontal="center" vertical="center"/>
      <protection hidden="1" locked="0"/>
    </xf>
    <xf numFmtId="0" fontId="1" fillId="37" borderId="36" xfId="0" applyFont="1" applyFill="1" applyBorder="1" applyAlignment="1" applyProtection="1">
      <alignment horizontal="center" vertical="center"/>
      <protection hidden="1" locked="0"/>
    </xf>
    <xf numFmtId="0" fontId="1" fillId="37" borderId="36" xfId="0" applyFont="1" applyFill="1" applyBorder="1" applyAlignment="1" applyProtection="1">
      <alignment horizontal="right" vertical="center"/>
      <protection hidden="1"/>
    </xf>
    <xf numFmtId="0" fontId="1" fillId="37" borderId="36" xfId="0" applyFont="1" applyFill="1" applyBorder="1" applyAlignment="1" applyProtection="1">
      <alignment horizontal="center" vertical="center"/>
      <protection hidden="1"/>
    </xf>
    <xf numFmtId="0" fontId="1" fillId="37" borderId="31" xfId="0" applyFont="1" applyFill="1" applyBorder="1" applyAlignment="1" applyProtection="1">
      <alignment horizontal="center" vertical="center"/>
      <protection hidden="1" locked="0"/>
    </xf>
    <xf numFmtId="0" fontId="1" fillId="37" borderId="37" xfId="0" applyFont="1" applyFill="1" applyBorder="1" applyAlignment="1" applyProtection="1">
      <alignment horizontal="center" vertical="center"/>
      <protection hidden="1" locked="0"/>
    </xf>
    <xf numFmtId="0" fontId="1" fillId="37" borderId="17" xfId="0" applyFont="1" applyFill="1" applyBorder="1" applyAlignment="1" applyProtection="1">
      <alignment horizontal="right" vertical="center"/>
      <protection hidden="1"/>
    </xf>
    <xf numFmtId="0" fontId="1" fillId="37" borderId="18" xfId="0" applyFont="1" applyFill="1" applyBorder="1" applyAlignment="1" applyProtection="1">
      <alignment horizontal="center" vertical="center"/>
      <protection hidden="1"/>
    </xf>
    <xf numFmtId="0" fontId="1" fillId="9" borderId="31" xfId="0" applyFont="1" applyFill="1" applyBorder="1" applyAlignment="1" applyProtection="1">
      <alignment horizontal="center" vertical="center"/>
      <protection hidden="1" locked="0"/>
    </xf>
    <xf numFmtId="0" fontId="1" fillId="9" borderId="37" xfId="0" applyFont="1" applyFill="1" applyBorder="1" applyAlignment="1" applyProtection="1">
      <alignment horizontal="center" vertical="center"/>
      <protection hidden="1" locked="0"/>
    </xf>
    <xf numFmtId="0" fontId="1" fillId="9" borderId="17" xfId="0" applyFont="1" applyFill="1" applyBorder="1" applyAlignment="1" applyProtection="1">
      <alignment horizontal="right" vertical="center"/>
      <protection hidden="1"/>
    </xf>
    <xf numFmtId="0" fontId="1" fillId="9" borderId="18" xfId="0" applyFont="1" applyFill="1" applyBorder="1" applyAlignment="1" applyProtection="1">
      <alignment horizontal="center" vertical="center"/>
      <protection hidden="1"/>
    </xf>
    <xf numFmtId="0" fontId="1" fillId="11" borderId="23" xfId="0" applyFont="1" applyFill="1" applyBorder="1" applyAlignment="1" applyProtection="1">
      <alignment horizontal="right" vertical="center"/>
      <protection hidden="1"/>
    </xf>
    <xf numFmtId="0" fontId="1" fillId="11" borderId="29" xfId="0" applyFont="1" applyFill="1" applyBorder="1" applyAlignment="1" applyProtection="1">
      <alignment horizontal="center" vertical="center"/>
      <protection hidden="1"/>
    </xf>
    <xf numFmtId="0" fontId="1" fillId="16" borderId="54" xfId="0" applyFont="1" applyFill="1" applyBorder="1" applyAlignment="1" applyProtection="1">
      <alignment horizontal="center" vertical="center"/>
      <protection hidden="1" locked="0"/>
    </xf>
    <xf numFmtId="0" fontId="1" fillId="16" borderId="53" xfId="0" applyFont="1" applyFill="1" applyBorder="1" applyAlignment="1" applyProtection="1">
      <alignment horizontal="center" vertical="center"/>
      <protection hidden="1" locked="0"/>
    </xf>
    <xf numFmtId="0" fontId="1" fillId="16" borderId="49" xfId="0" applyFont="1" applyFill="1" applyBorder="1" applyAlignment="1" applyProtection="1">
      <alignment horizontal="right" vertical="center"/>
      <protection hidden="1"/>
    </xf>
    <xf numFmtId="0" fontId="1" fillId="16" borderId="50" xfId="0" applyFont="1" applyFill="1" applyBorder="1" applyAlignment="1" applyProtection="1">
      <alignment horizontal="center" vertical="center"/>
      <protection hidden="1"/>
    </xf>
    <xf numFmtId="0" fontId="1" fillId="13" borderId="30" xfId="0" applyFont="1" applyFill="1" applyBorder="1" applyAlignment="1" applyProtection="1">
      <alignment horizontal="center" vertical="center"/>
      <protection hidden="1" locked="0"/>
    </xf>
    <xf numFmtId="0" fontId="1" fillId="13" borderId="36" xfId="0" applyFont="1" applyFill="1" applyBorder="1" applyAlignment="1" applyProtection="1">
      <alignment horizontal="center" vertical="center"/>
      <protection hidden="1" locked="0"/>
    </xf>
    <xf numFmtId="0" fontId="1" fillId="13" borderId="43" xfId="0" applyFont="1" applyFill="1" applyBorder="1" applyAlignment="1" applyProtection="1">
      <alignment horizontal="center" vertical="center"/>
      <protection hidden="1"/>
    </xf>
    <xf numFmtId="0" fontId="1" fillId="12" borderId="30" xfId="0" applyFont="1" applyFill="1" applyBorder="1" applyAlignment="1" applyProtection="1">
      <alignment horizontal="center" vertical="center"/>
      <protection hidden="1" locked="0"/>
    </xf>
    <xf numFmtId="0" fontId="1" fillId="12" borderId="36" xfId="0" applyFont="1" applyFill="1" applyBorder="1" applyAlignment="1" applyProtection="1">
      <alignment horizontal="center" vertical="center"/>
      <protection hidden="1" locked="0"/>
    </xf>
    <xf numFmtId="0" fontId="1" fillId="12" borderId="43" xfId="0" applyFont="1" applyFill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vertical="center"/>
      <protection hidden="1"/>
    </xf>
    <xf numFmtId="0" fontId="1" fillId="0" borderId="37" xfId="0" applyFont="1" applyFill="1" applyBorder="1" applyAlignment="1" applyProtection="1">
      <alignment vertical="center"/>
      <protection hidden="1"/>
    </xf>
    <xf numFmtId="0" fontId="1" fillId="32" borderId="41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vertical="center"/>
      <protection hidden="1" locked="0"/>
    </xf>
    <xf numFmtId="0" fontId="2" fillId="0" borderId="59" xfId="0" applyFont="1" applyBorder="1" applyAlignment="1" applyProtection="1">
      <alignment vertical="center"/>
      <protection hidden="1" locked="0"/>
    </xf>
    <xf numFmtId="0" fontId="1" fillId="0" borderId="41" xfId="0" applyFont="1" applyBorder="1" applyAlignment="1" applyProtection="1">
      <alignment vertical="center" wrapText="1"/>
      <protection hidden="1"/>
    </xf>
    <xf numFmtId="0" fontId="1" fillId="0" borderId="38" xfId="0" applyFont="1" applyBorder="1" applyAlignment="1" applyProtection="1">
      <alignment vertical="center" wrapText="1"/>
      <protection hidden="1"/>
    </xf>
    <xf numFmtId="0" fontId="1" fillId="0" borderId="31" xfId="0" applyFont="1" applyBorder="1" applyAlignment="1" applyProtection="1">
      <alignment vertical="center" wrapText="1"/>
      <protection hidden="1"/>
    </xf>
    <xf numFmtId="0" fontId="1" fillId="0" borderId="37" xfId="0" applyFont="1" applyBorder="1" applyAlignment="1" applyProtection="1">
      <alignment vertical="center" wrapText="1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0" fontId="1" fillId="32" borderId="44" xfId="0" applyFont="1" applyFill="1" applyBorder="1" applyAlignment="1" applyProtection="1">
      <alignment horizontal="center" vertical="center"/>
      <protection hidden="1"/>
    </xf>
    <xf numFmtId="0" fontId="0" fillId="32" borderId="45" xfId="0" applyFont="1" applyFill="1" applyBorder="1" applyAlignment="1" applyProtection="1">
      <alignment horizontal="center" vertical="center"/>
      <protection hidden="1"/>
    </xf>
    <xf numFmtId="0" fontId="1" fillId="32" borderId="45" xfId="0" applyFont="1" applyFill="1" applyBorder="1" applyAlignment="1" applyProtection="1">
      <alignment horizontal="center" vertical="center" wrapText="1"/>
      <protection hidden="1"/>
    </xf>
    <xf numFmtId="0" fontId="1" fillId="32" borderId="44" xfId="0" applyFont="1" applyFill="1" applyBorder="1" applyAlignment="1" applyProtection="1">
      <alignment horizontal="center" vertical="center" wrapText="1"/>
      <protection hidden="1"/>
    </xf>
    <xf numFmtId="0" fontId="0" fillId="32" borderId="46" xfId="0" applyFont="1" applyFill="1" applyBorder="1" applyAlignment="1" applyProtection="1">
      <alignment horizontal="center" vertical="center"/>
      <protection hidden="1"/>
    </xf>
    <xf numFmtId="0" fontId="1" fillId="32" borderId="37" xfId="0" applyFont="1" applyFill="1" applyBorder="1" applyAlignment="1" applyProtection="1">
      <alignment horizontal="center" vertical="center"/>
      <protection hidden="1"/>
    </xf>
    <xf numFmtId="0" fontId="0" fillId="32" borderId="30" xfId="0" applyFont="1" applyFill="1" applyBorder="1" applyAlignment="1" applyProtection="1">
      <alignment horizontal="center" vertical="center"/>
      <protection hidden="1"/>
    </xf>
    <xf numFmtId="0" fontId="1" fillId="32" borderId="31" xfId="0" applyFont="1" applyFill="1" applyBorder="1" applyAlignment="1" applyProtection="1">
      <alignment horizontal="center" vertical="center" wrapText="1"/>
      <protection hidden="1"/>
    </xf>
    <xf numFmtId="0" fontId="1" fillId="32" borderId="37" xfId="0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1" fillId="34" borderId="44" xfId="0" applyFont="1" applyFill="1" applyBorder="1" applyAlignment="1" applyProtection="1">
      <alignment horizontal="center" vertical="center"/>
      <protection hidden="1"/>
    </xf>
    <xf numFmtId="0" fontId="0" fillId="34" borderId="45" xfId="0" applyFont="1" applyFill="1" applyBorder="1" applyAlignment="1" applyProtection="1">
      <alignment horizontal="center" vertical="center"/>
      <protection hidden="1"/>
    </xf>
    <xf numFmtId="0" fontId="1" fillId="34" borderId="45" xfId="0" applyFont="1" applyFill="1" applyBorder="1" applyAlignment="1" applyProtection="1">
      <alignment horizontal="center" vertical="center" wrapText="1"/>
      <protection hidden="1"/>
    </xf>
    <xf numFmtId="0" fontId="1" fillId="34" borderId="44" xfId="0" applyFont="1" applyFill="1" applyBorder="1" applyAlignment="1" applyProtection="1">
      <alignment horizontal="center" vertical="center" wrapText="1"/>
      <protection hidden="1"/>
    </xf>
    <xf numFmtId="0" fontId="0" fillId="34" borderId="46" xfId="0" applyFont="1" applyFill="1" applyBorder="1" applyAlignment="1" applyProtection="1">
      <alignment horizontal="center" vertical="center"/>
      <protection hidden="1"/>
    </xf>
    <xf numFmtId="0" fontId="1" fillId="34" borderId="41" xfId="0" applyFont="1" applyFill="1" applyBorder="1" applyAlignment="1" applyProtection="1">
      <alignment horizontal="center" vertical="center" wrapText="1"/>
      <protection hidden="1"/>
    </xf>
    <xf numFmtId="0" fontId="1" fillId="34" borderId="37" xfId="0" applyFont="1" applyFill="1" applyBorder="1" applyAlignment="1" applyProtection="1">
      <alignment horizontal="center" vertical="center"/>
      <protection hidden="1"/>
    </xf>
    <xf numFmtId="0" fontId="0" fillId="34" borderId="30" xfId="0" applyFont="1" applyFill="1" applyBorder="1" applyAlignment="1" applyProtection="1">
      <alignment horizontal="center" vertical="center"/>
      <protection hidden="1"/>
    </xf>
    <xf numFmtId="0" fontId="1" fillId="34" borderId="31" xfId="0" applyFont="1" applyFill="1" applyBorder="1" applyAlignment="1" applyProtection="1">
      <alignment horizontal="center" vertical="center" wrapText="1"/>
      <protection hidden="1"/>
    </xf>
    <xf numFmtId="0" fontId="1" fillId="34" borderId="37" xfId="0" applyFont="1" applyFill="1" applyBorder="1" applyAlignment="1" applyProtection="1">
      <alignment horizontal="center" vertical="center" wrapText="1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36" borderId="44" xfId="0" applyFont="1" applyFill="1" applyBorder="1" applyAlignment="1" applyProtection="1">
      <alignment horizontal="center" vertical="center"/>
      <protection hidden="1"/>
    </xf>
    <xf numFmtId="0" fontId="0" fillId="36" borderId="45" xfId="0" applyFont="1" applyFill="1" applyBorder="1" applyAlignment="1" applyProtection="1">
      <alignment horizontal="center" vertical="center"/>
      <protection hidden="1"/>
    </xf>
    <xf numFmtId="0" fontId="1" fillId="36" borderId="45" xfId="0" applyFont="1" applyFill="1" applyBorder="1" applyAlignment="1" applyProtection="1">
      <alignment horizontal="center" vertical="center" wrapText="1"/>
      <protection hidden="1"/>
    </xf>
    <xf numFmtId="0" fontId="1" fillId="36" borderId="44" xfId="0" applyFont="1" applyFill="1" applyBorder="1" applyAlignment="1" applyProtection="1">
      <alignment horizontal="center" vertical="center" wrapText="1"/>
      <protection hidden="1"/>
    </xf>
    <xf numFmtId="0" fontId="0" fillId="36" borderId="46" xfId="0" applyFont="1" applyFill="1" applyBorder="1" applyAlignment="1" applyProtection="1">
      <alignment horizontal="center" vertical="center"/>
      <protection hidden="1"/>
    </xf>
    <xf numFmtId="0" fontId="1" fillId="36" borderId="41" xfId="0" applyFont="1" applyFill="1" applyBorder="1" applyAlignment="1" applyProtection="1">
      <alignment horizontal="center" vertical="center" wrapText="1"/>
      <protection hidden="1"/>
    </xf>
    <xf numFmtId="0" fontId="1" fillId="36" borderId="37" xfId="0" applyFont="1" applyFill="1" applyBorder="1" applyAlignment="1" applyProtection="1">
      <alignment horizontal="center" vertical="center"/>
      <protection hidden="1"/>
    </xf>
    <xf numFmtId="0" fontId="0" fillId="36" borderId="30" xfId="0" applyFont="1" applyFill="1" applyBorder="1" applyAlignment="1" applyProtection="1">
      <alignment horizontal="center" vertical="center"/>
      <protection hidden="1"/>
    </xf>
    <xf numFmtId="0" fontId="1" fillId="36" borderId="31" xfId="0" applyFont="1" applyFill="1" applyBorder="1" applyAlignment="1" applyProtection="1">
      <alignment horizontal="center" vertical="center" wrapText="1"/>
      <protection hidden="1"/>
    </xf>
    <xf numFmtId="0" fontId="1" fillId="36" borderId="37" xfId="0" applyFont="1" applyFill="1" applyBorder="1" applyAlignment="1" applyProtection="1">
      <alignment horizontal="center" vertical="center" wrapText="1"/>
      <protection hidden="1"/>
    </xf>
    <xf numFmtId="0" fontId="1" fillId="35" borderId="44" xfId="0" applyFont="1" applyFill="1" applyBorder="1" applyAlignment="1" applyProtection="1">
      <alignment horizontal="center" vertical="center"/>
      <protection hidden="1"/>
    </xf>
    <xf numFmtId="0" fontId="0" fillId="35" borderId="45" xfId="0" applyFont="1" applyFill="1" applyBorder="1" applyAlignment="1" applyProtection="1">
      <alignment horizontal="center" vertical="center"/>
      <protection hidden="1"/>
    </xf>
    <xf numFmtId="0" fontId="1" fillId="35" borderId="45" xfId="0" applyFont="1" applyFill="1" applyBorder="1" applyAlignment="1" applyProtection="1">
      <alignment horizontal="center" vertical="center" wrapText="1"/>
      <protection hidden="1"/>
    </xf>
    <xf numFmtId="0" fontId="1" fillId="35" borderId="44" xfId="0" applyFont="1" applyFill="1" applyBorder="1" applyAlignment="1" applyProtection="1">
      <alignment horizontal="center" vertical="center" wrapText="1"/>
      <protection hidden="1"/>
    </xf>
    <xf numFmtId="0" fontId="0" fillId="35" borderId="46" xfId="0" applyFont="1" applyFill="1" applyBorder="1" applyAlignment="1" applyProtection="1">
      <alignment horizontal="center" vertical="center"/>
      <protection hidden="1"/>
    </xf>
    <xf numFmtId="0" fontId="1" fillId="35" borderId="41" xfId="0" applyFont="1" applyFill="1" applyBorder="1" applyAlignment="1" applyProtection="1">
      <alignment horizontal="center" vertical="center" wrapText="1"/>
      <protection hidden="1"/>
    </xf>
    <xf numFmtId="0" fontId="1" fillId="35" borderId="37" xfId="0" applyFont="1" applyFill="1" applyBorder="1" applyAlignment="1" applyProtection="1">
      <alignment horizontal="center" vertical="center"/>
      <protection hidden="1"/>
    </xf>
    <xf numFmtId="0" fontId="0" fillId="35" borderId="30" xfId="0" applyFont="1" applyFill="1" applyBorder="1" applyAlignment="1" applyProtection="1">
      <alignment horizontal="center" vertical="center"/>
      <protection hidden="1"/>
    </xf>
    <xf numFmtId="0" fontId="1" fillId="35" borderId="31" xfId="0" applyFont="1" applyFill="1" applyBorder="1" applyAlignment="1" applyProtection="1">
      <alignment horizontal="center" vertical="center" wrapText="1"/>
      <protection hidden="1"/>
    </xf>
    <xf numFmtId="0" fontId="1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1" fillId="9" borderId="44" xfId="0" applyFont="1" applyFill="1" applyBorder="1" applyAlignment="1" applyProtection="1">
      <alignment horizontal="center" vertical="center"/>
      <protection hidden="1"/>
    </xf>
    <xf numFmtId="0" fontId="0" fillId="9" borderId="45" xfId="0" applyFont="1" applyFill="1" applyBorder="1" applyAlignment="1" applyProtection="1">
      <alignment horizontal="center" vertical="center"/>
      <protection hidden="1"/>
    </xf>
    <xf numFmtId="0" fontId="1" fillId="9" borderId="45" xfId="0" applyFont="1" applyFill="1" applyBorder="1" applyAlignment="1" applyProtection="1">
      <alignment horizontal="center" vertical="center" wrapText="1"/>
      <protection hidden="1"/>
    </xf>
    <xf numFmtId="0" fontId="1" fillId="9" borderId="44" xfId="0" applyFont="1" applyFill="1" applyBorder="1" applyAlignment="1" applyProtection="1">
      <alignment horizontal="center" vertical="center" wrapText="1"/>
      <protection hidden="1"/>
    </xf>
    <xf numFmtId="0" fontId="0" fillId="9" borderId="46" xfId="0" applyFont="1" applyFill="1" applyBorder="1" applyAlignment="1" applyProtection="1">
      <alignment horizontal="center" vertical="center"/>
      <protection hidden="1"/>
    </xf>
    <xf numFmtId="0" fontId="1" fillId="9" borderId="41" xfId="0" applyFont="1" applyFill="1" applyBorder="1" applyAlignment="1" applyProtection="1">
      <alignment horizontal="center" vertical="center" wrapText="1"/>
      <protection hidden="1"/>
    </xf>
    <xf numFmtId="0" fontId="1" fillId="9" borderId="37" xfId="0" applyFont="1" applyFill="1" applyBorder="1" applyAlignment="1" applyProtection="1">
      <alignment horizontal="center" vertical="center"/>
      <protection hidden="1"/>
    </xf>
    <xf numFmtId="0" fontId="0" fillId="9" borderId="31" xfId="0" applyFont="1" applyFill="1" applyBorder="1" applyAlignment="1" applyProtection="1">
      <alignment horizontal="center" vertical="center"/>
      <protection hidden="1"/>
    </xf>
    <xf numFmtId="0" fontId="1" fillId="9" borderId="31" xfId="0" applyFont="1" applyFill="1" applyBorder="1" applyAlignment="1" applyProtection="1">
      <alignment horizontal="center" vertical="center" wrapText="1"/>
      <protection hidden="1"/>
    </xf>
    <xf numFmtId="0" fontId="1" fillId="9" borderId="37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60" xfId="0" applyFont="1" applyBorder="1" applyAlignment="1" applyProtection="1">
      <alignment horizontal="right" vertical="center"/>
      <protection hidden="1"/>
    </xf>
    <xf numFmtId="0" fontId="1" fillId="0" borderId="61" xfId="0" applyFont="1" applyBorder="1" applyAlignment="1" applyProtection="1">
      <alignment horizontal="right" vertical="center"/>
      <protection hidden="1"/>
    </xf>
    <xf numFmtId="0" fontId="1" fillId="0" borderId="24" xfId="0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3" xfId="0" applyFont="1" applyBorder="1" applyAlignment="1" applyProtection="1">
      <alignment horizontal="left" vertical="center"/>
      <protection hidden="1"/>
    </xf>
    <xf numFmtId="0" fontId="1" fillId="0" borderId="60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1" fillId="0" borderId="65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center" vertical="center" textRotation="90" wrapText="1"/>
      <protection hidden="1"/>
    </xf>
    <xf numFmtId="0" fontId="1" fillId="0" borderId="67" xfId="0" applyFont="1" applyBorder="1" applyAlignment="1" applyProtection="1">
      <alignment horizontal="center" vertical="center"/>
      <protection hidden="1"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0" borderId="69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70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71" xfId="0" applyFont="1" applyBorder="1" applyAlignment="1" applyProtection="1">
      <alignment horizontal="center" vertical="center"/>
      <protection hidden="1"/>
    </xf>
    <xf numFmtId="0" fontId="1" fillId="0" borderId="72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 wrapText="1"/>
      <protection hidden="1" locked="0"/>
    </xf>
    <xf numFmtId="0" fontId="1" fillId="0" borderId="41" xfId="0" applyFont="1" applyBorder="1" applyAlignment="1" applyProtection="1">
      <alignment horizontal="center" vertical="center" wrapText="1"/>
      <protection hidden="1" locked="0"/>
    </xf>
    <xf numFmtId="0" fontId="1" fillId="0" borderId="31" xfId="0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0" borderId="73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63" xfId="0" applyFont="1" applyBorder="1" applyAlignment="1" applyProtection="1">
      <alignment horizontal="center" vertical="center" wrapText="1"/>
      <protection hidden="1"/>
    </xf>
    <xf numFmtId="0" fontId="1" fillId="0" borderId="74" xfId="0" applyFont="1" applyBorder="1" applyAlignment="1" applyProtection="1">
      <alignment horizontal="center" vertical="center" wrapText="1"/>
      <protection hidden="1"/>
    </xf>
    <xf numFmtId="0" fontId="1" fillId="0" borderId="64" xfId="0" applyFont="1" applyBorder="1" applyAlignment="1" applyProtection="1">
      <alignment horizontal="center" vertical="center" wrapText="1"/>
      <protection hidden="1"/>
    </xf>
    <xf numFmtId="0" fontId="2" fillId="0" borderId="75" xfId="0" applyFont="1" applyBorder="1" applyAlignment="1" applyProtection="1">
      <alignment horizontal="center"/>
      <protection hidden="1"/>
    </xf>
    <xf numFmtId="0" fontId="2" fillId="0" borderId="68" xfId="0" applyFont="1" applyBorder="1" applyAlignment="1" applyProtection="1">
      <alignment horizontal="center"/>
      <protection hidden="1"/>
    </xf>
    <xf numFmtId="0" fontId="2" fillId="0" borderId="69" xfId="0" applyFont="1" applyBorder="1" applyAlignment="1" applyProtection="1">
      <alignment horizontal="center"/>
      <protection hidden="1"/>
    </xf>
    <xf numFmtId="0" fontId="2" fillId="0" borderId="76" xfId="0" applyFont="1" applyBorder="1" applyAlignment="1" applyProtection="1">
      <alignment horizontal="center"/>
      <protection hidden="1" locked="0"/>
    </xf>
    <xf numFmtId="0" fontId="2" fillId="0" borderId="32" xfId="0" applyFont="1" applyBorder="1" applyAlignment="1" applyProtection="1">
      <alignment horizontal="center"/>
      <protection hidden="1" locked="0"/>
    </xf>
    <xf numFmtId="0" fontId="2" fillId="0" borderId="34" xfId="0" applyFont="1" applyBorder="1" applyAlignment="1" applyProtection="1">
      <alignment horizontal="center"/>
      <protection hidden="1" locked="0"/>
    </xf>
    <xf numFmtId="0" fontId="2" fillId="0" borderId="66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77" xfId="0" applyFont="1" applyBorder="1" applyAlignment="1" applyProtection="1">
      <alignment horizontal="center"/>
      <protection hidden="1" locked="0"/>
    </xf>
    <xf numFmtId="0" fontId="1" fillId="0" borderId="23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/>
    </xf>
    <xf numFmtId="0" fontId="1" fillId="0" borderId="45" xfId="0" applyFont="1" applyFill="1" applyBorder="1" applyAlignment="1" applyProtection="1">
      <alignment horizontal="center" vertical="center" wrapText="1"/>
      <protection hidden="1" locked="0"/>
    </xf>
    <xf numFmtId="0" fontId="1" fillId="0" borderId="41" xfId="0" applyFont="1" applyFill="1" applyBorder="1" applyAlignment="1" applyProtection="1">
      <alignment horizontal="center" vertical="center" wrapText="1"/>
      <protection hidden="1" locked="0"/>
    </xf>
    <xf numFmtId="0" fontId="1" fillId="0" borderId="31" xfId="0" applyFont="1" applyFill="1" applyBorder="1" applyAlignment="1" applyProtection="1">
      <alignment horizontal="center" vertical="center" wrapText="1"/>
      <protection hidden="1" locked="0"/>
    </xf>
    <xf numFmtId="0" fontId="1" fillId="0" borderId="75" xfId="0" applyFont="1" applyBorder="1" applyAlignment="1" applyProtection="1">
      <alignment horizontal="center" vertical="center" wrapText="1"/>
      <protection hidden="1" locked="0"/>
    </xf>
    <xf numFmtId="0" fontId="1" fillId="0" borderId="66" xfId="0" applyFont="1" applyBorder="1" applyAlignment="1" applyProtection="1">
      <alignment horizontal="center" vertical="center" wrapText="1"/>
      <protection hidden="1" locked="0"/>
    </xf>
    <xf numFmtId="0" fontId="1" fillId="0" borderId="76" xfId="0" applyFont="1" applyBorder="1" applyAlignment="1" applyProtection="1">
      <alignment horizontal="center" vertical="center" wrapText="1"/>
      <protection hidden="1" locked="0"/>
    </xf>
    <xf numFmtId="0" fontId="1" fillId="9" borderId="75" xfId="0" applyFont="1" applyFill="1" applyBorder="1" applyAlignment="1" applyProtection="1">
      <alignment horizontal="center" vertical="center" wrapText="1"/>
      <protection hidden="1" locked="0"/>
    </xf>
    <xf numFmtId="0" fontId="1" fillId="9" borderId="66" xfId="0" applyFont="1" applyFill="1" applyBorder="1" applyAlignment="1" applyProtection="1">
      <alignment horizontal="center" vertical="center" wrapText="1"/>
      <protection hidden="1" locked="0"/>
    </xf>
    <xf numFmtId="0" fontId="1" fillId="9" borderId="76" xfId="0" applyFont="1" applyFill="1" applyBorder="1" applyAlignment="1" applyProtection="1">
      <alignment horizontal="center" vertical="center" wrapText="1"/>
      <protection hidden="1" locked="0"/>
    </xf>
    <xf numFmtId="0" fontId="1" fillId="0" borderId="45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  <xf numFmtId="0" fontId="1" fillId="0" borderId="27" xfId="0" applyFont="1" applyBorder="1" applyAlignment="1" applyProtection="1">
      <alignment horizontal="center" vertical="center"/>
      <protection hidden="1"/>
    </xf>
    <xf numFmtId="0" fontId="0" fillId="0" borderId="39" xfId="0" applyBorder="1" applyAlignment="1">
      <alignment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>
      <alignment horizontal="center"/>
    </xf>
    <xf numFmtId="0" fontId="1" fillId="0" borderId="63" xfId="0" applyFont="1" applyBorder="1" applyAlignment="1" applyProtection="1">
      <alignment horizontal="center" vertical="center"/>
      <protection hidden="1"/>
    </xf>
    <xf numFmtId="0" fontId="0" fillId="0" borderId="74" xfId="0" applyBorder="1" applyAlignment="1">
      <alignment/>
    </xf>
    <xf numFmtId="0" fontId="1" fillId="0" borderId="75" xfId="0" applyFont="1" applyFill="1" applyBorder="1" applyAlignment="1" applyProtection="1">
      <alignment horizontal="center" vertical="center" wrapText="1"/>
      <protection hidden="1" locked="0"/>
    </xf>
    <xf numFmtId="0" fontId="1" fillId="0" borderId="66" xfId="0" applyFont="1" applyFill="1" applyBorder="1" applyAlignment="1" applyProtection="1">
      <alignment horizontal="center" vertical="center" wrapText="1"/>
      <protection hidden="1" locked="0"/>
    </xf>
    <xf numFmtId="0" fontId="1" fillId="0" borderId="76" xfId="0" applyFont="1" applyFill="1" applyBorder="1" applyAlignment="1" applyProtection="1">
      <alignment horizontal="center" vertical="center" wrapText="1"/>
      <protection hidden="1" locked="0"/>
    </xf>
    <xf numFmtId="0" fontId="1" fillId="32" borderId="75" xfId="0" applyFont="1" applyFill="1" applyBorder="1" applyAlignment="1" applyProtection="1">
      <alignment horizontal="center" vertical="center" wrapText="1"/>
      <protection hidden="1" locked="0"/>
    </xf>
    <xf numFmtId="0" fontId="1" fillId="32" borderId="66" xfId="0" applyFont="1" applyFill="1" applyBorder="1" applyAlignment="1" applyProtection="1">
      <alignment horizontal="center" vertical="center" wrapText="1"/>
      <protection hidden="1" locked="0"/>
    </xf>
    <xf numFmtId="0" fontId="1" fillId="32" borderId="76" xfId="0" applyFont="1" applyFill="1" applyBorder="1" applyAlignment="1" applyProtection="1">
      <alignment horizontal="center" vertical="center" wrapText="1"/>
      <protection hidden="1" locked="0"/>
    </xf>
    <xf numFmtId="0" fontId="1" fillId="34" borderId="75" xfId="0" applyFont="1" applyFill="1" applyBorder="1" applyAlignment="1" applyProtection="1">
      <alignment horizontal="center" vertical="center" wrapText="1"/>
      <protection hidden="1" locked="0"/>
    </xf>
    <xf numFmtId="0" fontId="1" fillId="34" borderId="66" xfId="0" applyFont="1" applyFill="1" applyBorder="1" applyAlignment="1" applyProtection="1">
      <alignment horizontal="center" vertical="center" wrapText="1"/>
      <protection hidden="1" locked="0"/>
    </xf>
    <xf numFmtId="0" fontId="1" fillId="34" borderId="76" xfId="0" applyFont="1" applyFill="1" applyBorder="1" applyAlignment="1" applyProtection="1">
      <alignment horizontal="center" vertical="center" wrapText="1"/>
      <protection hidden="1" locked="0"/>
    </xf>
    <xf numFmtId="0" fontId="1" fillId="35" borderId="75" xfId="0" applyFont="1" applyFill="1" applyBorder="1" applyAlignment="1" applyProtection="1">
      <alignment horizontal="center" vertical="center" wrapText="1"/>
      <protection hidden="1" locked="0"/>
    </xf>
    <xf numFmtId="0" fontId="1" fillId="35" borderId="66" xfId="0" applyFont="1" applyFill="1" applyBorder="1" applyAlignment="1" applyProtection="1">
      <alignment horizontal="center" vertical="center" wrapText="1"/>
      <protection hidden="1" locked="0"/>
    </xf>
    <xf numFmtId="0" fontId="1" fillId="35" borderId="76" xfId="0" applyFont="1" applyFill="1" applyBorder="1" applyAlignment="1" applyProtection="1">
      <alignment horizontal="center" vertical="center" wrapText="1"/>
      <protection hidden="1" locked="0"/>
    </xf>
    <xf numFmtId="0" fontId="1" fillId="36" borderId="75" xfId="0" applyFont="1" applyFill="1" applyBorder="1" applyAlignment="1" applyProtection="1">
      <alignment horizontal="center" vertical="center" wrapText="1"/>
      <protection hidden="1" locked="0"/>
    </xf>
    <xf numFmtId="0" fontId="1" fillId="36" borderId="66" xfId="0" applyFont="1" applyFill="1" applyBorder="1" applyAlignment="1" applyProtection="1">
      <alignment horizontal="center" vertical="center" wrapText="1"/>
      <protection hidden="1" locked="0"/>
    </xf>
    <xf numFmtId="0" fontId="1" fillId="36" borderId="76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1478791"/>
        <c:axId val="14873664"/>
      </c:barChart>
      <c:catAx>
        <c:axId val="314787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4873664"/>
        <c:crosses val="autoZero"/>
        <c:auto val="1"/>
        <c:lblOffset val="100"/>
        <c:tickLblSkip val="1"/>
        <c:noMultiLvlLbl val="0"/>
      </c:catAx>
      <c:valAx>
        <c:axId val="14873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147879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8432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'!$D$3:$D$55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'!$I$3:$I$55</c:f>
              <c:numCache/>
            </c:numRef>
          </c:val>
        </c:ser>
        <c:gapWidth val="10"/>
        <c:axId val="66754113"/>
        <c:axId val="63916106"/>
      </c:barChart>
      <c:catAx>
        <c:axId val="6675411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63916106"/>
        <c:crosses val="autoZero"/>
        <c:auto val="1"/>
        <c:lblOffset val="100"/>
        <c:tickLblSkip val="1"/>
        <c:noMultiLvlLbl val="0"/>
      </c:catAx>
      <c:valAx>
        <c:axId val="6391610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1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0695"/>
          <c:w val="0.11275"/>
          <c:h val="0.0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1276350</xdr:colOff>
      <xdr:row>0</xdr:row>
      <xdr:rowOff>0</xdr:rowOff>
    </xdr:from>
    <xdr:to>
      <xdr:col>31</xdr:col>
      <xdr:colOff>152400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6534150" y="0"/>
        <a:ext cx="6305550" cy="1271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ysledky_Mlekoje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1. závod"/>
      <sheetName val="2. závod"/>
      <sheetName val="Závod družstev"/>
    </sheetNames>
    <sheetDataSet>
      <sheetData sheetId="0">
        <row r="1">
          <cell r="A1" t="str">
            <v>Základní popis závodů</v>
          </cell>
        </row>
        <row r="8">
          <cell r="A8" t="str">
            <v>Sektory</v>
          </cell>
          <cell r="B8" t="str">
            <v>Index</v>
          </cell>
        </row>
        <row r="10">
          <cell r="A10" t="str">
            <v>Suma</v>
          </cell>
        </row>
        <row r="11">
          <cell r="A11" t="str">
            <v>A</v>
          </cell>
          <cell r="B11">
            <v>3</v>
          </cell>
        </row>
        <row r="12">
          <cell r="A12" t="str">
            <v>B</v>
          </cell>
          <cell r="B12">
            <v>8</v>
          </cell>
        </row>
        <row r="13">
          <cell r="A13" t="str">
            <v>C</v>
          </cell>
          <cell r="B13">
            <v>13</v>
          </cell>
        </row>
        <row r="14">
          <cell r="A14" t="str">
            <v>D</v>
          </cell>
          <cell r="B14">
            <v>18</v>
          </cell>
        </row>
        <row r="15">
          <cell r="A15" t="str">
            <v>E</v>
          </cell>
          <cell r="B15">
            <v>23</v>
          </cell>
        </row>
        <row r="16">
          <cell r="A16" t="str">
            <v>F</v>
          </cell>
          <cell r="B16">
            <v>28</v>
          </cell>
        </row>
        <row r="17">
          <cell r="A17" t="str">
            <v>G</v>
          </cell>
          <cell r="B17">
            <v>33</v>
          </cell>
        </row>
        <row r="18">
          <cell r="A18" t="str">
            <v>H</v>
          </cell>
          <cell r="B18">
            <v>38</v>
          </cell>
        </row>
        <row r="19">
          <cell r="A19" t="str">
            <v>I</v>
          </cell>
          <cell r="B19">
            <v>43</v>
          </cell>
        </row>
        <row r="20">
          <cell r="A20" t="str">
            <v>J</v>
          </cell>
          <cell r="B20">
            <v>48</v>
          </cell>
        </row>
        <row r="21">
          <cell r="A21" t="str">
            <v>K</v>
          </cell>
          <cell r="B21">
            <v>53</v>
          </cell>
        </row>
        <row r="22">
          <cell r="A22" t="str">
            <v>L</v>
          </cell>
          <cell r="B22">
            <v>58</v>
          </cell>
        </row>
        <row r="23">
          <cell r="A23" t="str">
            <v>M</v>
          </cell>
          <cell r="B23">
            <v>63</v>
          </cell>
        </row>
        <row r="34">
          <cell r="A34" t="str">
            <v>Na základním listě se vypisuje jen hlavička místo konání, až hl. rozhodčí</v>
          </cell>
        </row>
        <row r="35">
          <cell r="A35" t="str">
            <v>list Výsledková listina:</v>
          </cell>
        </row>
        <row r="36">
          <cell r="A36" t="str">
            <v>1. jména, kategorii a registračka (REG.). Když nevím vyplním jednoznačný identifikátor (nesmí se opakovat). Družstvo není rozhodující</v>
          </cell>
        </row>
        <row r="37">
          <cell r="A37" t="str">
            <v>2. pořadí losování. Na jeho základě můžeme třídit tabulku.</v>
          </cell>
        </row>
        <row r="38">
          <cell r="A38" t="str">
            <v>3.  sektor a místo na základě losu (sl F,G). Po výpočtu na základě klávesy F9 se vyplní list 1. závod popřípadě 2. závod.</v>
          </cell>
        </row>
        <row r="39">
          <cell r="A39" t="str">
            <v>sloupce T-X jsou pro moji kontrolu na registračky, je možné smazat</v>
          </cell>
        </row>
        <row r="41">
          <cell r="A41" t="str">
            <v>list x.závod.</v>
          </cell>
        </row>
        <row r="42">
          <cell r="A42" t="str">
            <v>- při správně vyplněných sektorech v listě Výsledková listina jsou v každém místě správně předplněn. závodníci.</v>
          </cell>
        </row>
        <row r="43">
          <cell r="A43" t="str">
            <v>1. vypisuje se jen hmotnost a to v gramech. Umístění se vypočítává (klávesa F9) a automaticky se přenáší na list Výsledková listina</v>
          </cell>
        </row>
        <row r="44">
          <cell r="A44" t="str">
            <v>případné diskvalifikace a penalizace se mohou řešit úpravou pořadí, ale je třeba napsat do kolonky podpis důvod.</v>
          </cell>
        </row>
        <row r="47">
          <cell r="A47" t="str">
            <v>list Výsledková listina:</v>
          </cell>
        </row>
        <row r="48">
          <cell r="A48" t="str">
            <v>při celkovém umístění nedokážu automaticky vyřešit pořadí při stejném počtu bodů a závodníky, kteří se účastní jen jednoho závodu.</v>
          </cell>
        </row>
        <row r="49">
          <cell r="A49" t="str">
            <v>Je třeba proto provést:</v>
          </cell>
        </row>
        <row r="50">
          <cell r="A50" t="str">
            <v>1. setřídit tabulku s výsledky: 1- počet závodů sestupně (sl S), 2- body vzestupně (sl. O), 3- CIPS sestupně (sl.N)</v>
          </cell>
        </row>
        <row r="51">
          <cell r="A51" t="str">
            <v>2. opravit předpřipravené pořadí v sloupci P</v>
          </cell>
        </row>
        <row r="53">
          <cell r="A53" t="str">
            <v>list Závod družstev</v>
          </cell>
        </row>
        <row r="54">
          <cell r="A54" t="str">
            <v>řeší počítání družstev, jména a ostatní údaje se dotahují z ostatních tabulek na základě vyplnění sloupce REG (sl. B)</v>
          </cell>
        </row>
      </sheetData>
      <sheetData sheetId="2">
        <row r="1">
          <cell r="A1" t="str">
            <v>čís. sek</v>
          </cell>
          <cell r="B1" t="str">
            <v>SEKTOR</v>
          </cell>
          <cell r="G1" t="str">
            <v>SEKTOR</v>
          </cell>
          <cell r="L1" t="str">
            <v>SEKTOR</v>
          </cell>
          <cell r="Q1" t="str">
            <v>SEKTOR</v>
          </cell>
          <cell r="V1" t="str">
            <v>SEKTOR</v>
          </cell>
          <cell r="AA1" t="str">
            <v>SEKTOR</v>
          </cell>
          <cell r="AF1" t="str">
            <v>SEKTOR</v>
          </cell>
          <cell r="AK1" t="str">
            <v>SEKTOR</v>
          </cell>
          <cell r="AP1" t="str">
            <v>SEKTOR</v>
          </cell>
          <cell r="AU1" t="str">
            <v>SEKTOR</v>
          </cell>
          <cell r="AZ1" t="str">
            <v>SEKTOR</v>
          </cell>
          <cell r="BE1" t="str">
            <v>SEKTOR</v>
          </cell>
          <cell r="BJ1" t="str">
            <v>SEKTOR</v>
          </cell>
        </row>
        <row r="2">
          <cell r="B2" t="str">
            <v>A</v>
          </cell>
          <cell r="G2" t="str">
            <v>B</v>
          </cell>
          <cell r="L2" t="str">
            <v>C</v>
          </cell>
          <cell r="Q2" t="str">
            <v>D</v>
          </cell>
          <cell r="V2" t="str">
            <v>E</v>
          </cell>
          <cell r="AA2" t="str">
            <v>F</v>
          </cell>
          <cell r="AF2" t="str">
            <v>G</v>
          </cell>
          <cell r="AK2" t="str">
            <v>H</v>
          </cell>
          <cell r="AP2" t="str">
            <v>I</v>
          </cell>
          <cell r="AU2" t="str">
            <v>J</v>
          </cell>
          <cell r="AZ2" t="str">
            <v>K</v>
          </cell>
          <cell r="BE2" t="str">
            <v>L</v>
          </cell>
          <cell r="BJ2" t="str">
            <v>M</v>
          </cell>
        </row>
        <row r="3">
          <cell r="B3" t="str">
            <v>Jméno</v>
          </cell>
          <cell r="C3" t="str">
            <v>hmotn.</v>
          </cell>
          <cell r="D3" t="str">
            <v>p</v>
          </cell>
          <cell r="E3" t="str">
            <v>um.</v>
          </cell>
          <cell r="G3" t="str">
            <v>Jméno</v>
          </cell>
          <cell r="H3" t="str">
            <v>hmotn.</v>
          </cell>
          <cell r="I3" t="str">
            <v>p</v>
          </cell>
          <cell r="J3" t="str">
            <v>um.</v>
          </cell>
          <cell r="L3" t="str">
            <v>Jméno</v>
          </cell>
          <cell r="M3" t="str">
            <v>hmotn.</v>
          </cell>
          <cell r="N3" t="str">
            <v>p</v>
          </cell>
          <cell r="O3" t="str">
            <v>um.</v>
          </cell>
          <cell r="P3" t="str">
            <v>Podpis</v>
          </cell>
          <cell r="Q3" t="str">
            <v>Jméno</v>
          </cell>
          <cell r="R3" t="str">
            <v>hmotn.</v>
          </cell>
          <cell r="S3" t="str">
            <v>p</v>
          </cell>
          <cell r="T3" t="str">
            <v>um.</v>
          </cell>
          <cell r="U3" t="str">
            <v>Podpis</v>
          </cell>
          <cell r="V3" t="str">
            <v>Jméno</v>
          </cell>
          <cell r="W3" t="str">
            <v>hmotn.</v>
          </cell>
          <cell r="X3" t="str">
            <v>p</v>
          </cell>
          <cell r="Y3" t="str">
            <v>um.</v>
          </cell>
          <cell r="Z3" t="str">
            <v>Podpis</v>
          </cell>
          <cell r="AA3" t="str">
            <v>Jméno</v>
          </cell>
          <cell r="AB3" t="str">
            <v>hmotn.</v>
          </cell>
          <cell r="AC3" t="str">
            <v>p</v>
          </cell>
          <cell r="AD3" t="str">
            <v>um.</v>
          </cell>
          <cell r="AE3" t="str">
            <v>Podpis</v>
          </cell>
          <cell r="AF3" t="str">
            <v>Jméno</v>
          </cell>
          <cell r="AG3" t="str">
            <v>hmotn.</v>
          </cell>
          <cell r="AH3" t="str">
            <v>p</v>
          </cell>
          <cell r="AI3" t="str">
            <v>um.</v>
          </cell>
          <cell r="AJ3" t="str">
            <v>Podpis</v>
          </cell>
          <cell r="AK3" t="str">
            <v>Jméno</v>
          </cell>
          <cell r="AL3" t="str">
            <v>hmotn.</v>
          </cell>
          <cell r="AM3" t="str">
            <v>p</v>
          </cell>
          <cell r="AN3" t="str">
            <v>um.</v>
          </cell>
          <cell r="AO3" t="str">
            <v>Podpis</v>
          </cell>
          <cell r="AP3" t="str">
            <v>Jméno</v>
          </cell>
          <cell r="AQ3" t="str">
            <v>hmotn.</v>
          </cell>
          <cell r="AR3" t="str">
            <v>p</v>
          </cell>
          <cell r="AS3" t="str">
            <v>um.</v>
          </cell>
          <cell r="AT3" t="str">
            <v>Podpis</v>
          </cell>
          <cell r="AU3" t="str">
            <v>Jméno</v>
          </cell>
          <cell r="AV3" t="str">
            <v>hmotn.</v>
          </cell>
          <cell r="AW3" t="str">
            <v>p</v>
          </cell>
          <cell r="AX3" t="str">
            <v>um.</v>
          </cell>
          <cell r="AY3" t="str">
            <v>Podpis</v>
          </cell>
          <cell r="AZ3" t="str">
            <v>Jméno</v>
          </cell>
          <cell r="BA3" t="str">
            <v>hmotn.</v>
          </cell>
          <cell r="BB3" t="str">
            <v>p</v>
          </cell>
          <cell r="BC3" t="str">
            <v>um.</v>
          </cell>
          <cell r="BD3" t="str">
            <v>Podpis</v>
          </cell>
          <cell r="BE3" t="str">
            <v>Jméno</v>
          </cell>
          <cell r="BF3" t="str">
            <v>hmotn.</v>
          </cell>
          <cell r="BG3" t="str">
            <v>p</v>
          </cell>
          <cell r="BH3" t="str">
            <v>um.</v>
          </cell>
          <cell r="BI3" t="str">
            <v>Podpis</v>
          </cell>
          <cell r="BJ3" t="str">
            <v>Jméno</v>
          </cell>
          <cell r="BK3" t="str">
            <v>hmotn.</v>
          </cell>
          <cell r="BL3" t="str">
            <v>p</v>
          </cell>
          <cell r="BM3" t="str">
            <v>um.</v>
          </cell>
          <cell r="BN3" t="str">
            <v>Podpis</v>
          </cell>
        </row>
        <row r="4">
          <cell r="A4">
            <v>1</v>
          </cell>
          <cell r="B4" t="str">
            <v>Ladislav Ševčík</v>
          </cell>
          <cell r="C4">
            <v>1300</v>
          </cell>
          <cell r="D4">
            <v>11</v>
          </cell>
          <cell r="E4">
            <v>11</v>
          </cell>
          <cell r="G4" t="str">
            <v>Jaroslav Konopásek</v>
          </cell>
          <cell r="H4">
            <v>2100</v>
          </cell>
          <cell r="I4">
            <v>11</v>
          </cell>
          <cell r="J4">
            <v>11</v>
          </cell>
          <cell r="L4" t="str">
            <v>Roman Hladík</v>
          </cell>
          <cell r="M4">
            <v>10420</v>
          </cell>
          <cell r="N4">
            <v>1</v>
          </cell>
          <cell r="O4">
            <v>1</v>
          </cell>
          <cell r="Q4" t="str">
            <v>Roman Bartoň</v>
          </cell>
          <cell r="R4">
            <v>2580</v>
          </cell>
          <cell r="S4">
            <v>7</v>
          </cell>
          <cell r="T4">
            <v>7</v>
          </cell>
          <cell r="V4" t="str">
            <v>Petr Bromovský</v>
          </cell>
          <cell r="W4">
            <v>5140</v>
          </cell>
          <cell r="X4">
            <v>4</v>
          </cell>
          <cell r="Y4">
            <v>4</v>
          </cell>
          <cell r="AA4" t="str">
            <v>Roman Vican</v>
          </cell>
          <cell r="AB4">
            <v>1520</v>
          </cell>
          <cell r="AC4">
            <v>7</v>
          </cell>
          <cell r="AD4">
            <v>7</v>
          </cell>
          <cell r="AF4" t="str">
            <v/>
          </cell>
          <cell r="AH4" t="str">
            <v/>
          </cell>
          <cell r="AI4" t="str">
            <v/>
          </cell>
          <cell r="AK4" t="str">
            <v/>
          </cell>
          <cell r="AM4" t="str">
            <v/>
          </cell>
          <cell r="AN4" t="str">
            <v/>
          </cell>
          <cell r="AP4" t="str">
            <v/>
          </cell>
          <cell r="AR4" t="str">
            <v/>
          </cell>
          <cell r="AS4" t="str">
            <v/>
          </cell>
          <cell r="AU4" t="str">
            <v/>
          </cell>
          <cell r="AW4" t="str">
            <v/>
          </cell>
          <cell r="AX4" t="str">
            <v/>
          </cell>
          <cell r="AZ4" t="str">
            <v/>
          </cell>
          <cell r="BB4" t="str">
            <v/>
          </cell>
          <cell r="BC4" t="str">
            <v/>
          </cell>
          <cell r="BE4" t="str">
            <v/>
          </cell>
          <cell r="BG4" t="str">
            <v/>
          </cell>
          <cell r="BH4" t="str">
            <v/>
          </cell>
          <cell r="BJ4" t="str">
            <v/>
          </cell>
          <cell r="BL4" t="str">
            <v/>
          </cell>
          <cell r="BM4" t="str">
            <v/>
          </cell>
        </row>
        <row r="5">
          <cell r="A5">
            <v>2</v>
          </cell>
          <cell r="B5" t="str">
            <v>Petr Kuchař</v>
          </cell>
          <cell r="C5">
            <v>3020</v>
          </cell>
          <cell r="D5">
            <v>8</v>
          </cell>
          <cell r="E5">
            <v>8</v>
          </cell>
          <cell r="G5" t="str">
            <v>Zděněk Novák</v>
          </cell>
          <cell r="H5">
            <v>3700</v>
          </cell>
          <cell r="I5">
            <v>6</v>
          </cell>
          <cell r="J5">
            <v>6</v>
          </cell>
          <cell r="L5" t="str">
            <v>Martin Štěpnička</v>
          </cell>
          <cell r="M5">
            <v>1960</v>
          </cell>
          <cell r="N5">
            <v>8</v>
          </cell>
          <cell r="O5">
            <v>8</v>
          </cell>
          <cell r="Q5" t="str">
            <v>Jiří Ouředníček</v>
          </cell>
          <cell r="R5">
            <v>2240</v>
          </cell>
          <cell r="S5">
            <v>8</v>
          </cell>
          <cell r="T5">
            <v>8</v>
          </cell>
          <cell r="V5" t="str">
            <v>Rostislav Nerad</v>
          </cell>
          <cell r="W5">
            <v>5420</v>
          </cell>
          <cell r="X5">
            <v>3</v>
          </cell>
          <cell r="Y5">
            <v>3</v>
          </cell>
          <cell r="AA5" t="str">
            <v>Petr Chadraba</v>
          </cell>
          <cell r="AB5">
            <v>1260</v>
          </cell>
          <cell r="AC5">
            <v>9</v>
          </cell>
          <cell r="AD5">
            <v>9.5</v>
          </cell>
          <cell r="AF5" t="str">
            <v/>
          </cell>
          <cell r="AH5" t="str">
            <v/>
          </cell>
          <cell r="AI5" t="str">
            <v/>
          </cell>
          <cell r="AK5" t="str">
            <v/>
          </cell>
          <cell r="AM5" t="str">
            <v/>
          </cell>
          <cell r="AN5" t="str">
            <v/>
          </cell>
          <cell r="AP5" t="str">
            <v/>
          </cell>
          <cell r="AR5" t="str">
            <v/>
          </cell>
          <cell r="AS5" t="str">
            <v/>
          </cell>
          <cell r="AU5" t="str">
            <v/>
          </cell>
          <cell r="AW5" t="str">
            <v/>
          </cell>
          <cell r="AX5" t="str">
            <v/>
          </cell>
          <cell r="AZ5" t="str">
            <v/>
          </cell>
          <cell r="BB5" t="str">
            <v/>
          </cell>
          <cell r="BC5" t="str">
            <v/>
          </cell>
          <cell r="BE5" t="str">
            <v/>
          </cell>
          <cell r="BG5" t="str">
            <v/>
          </cell>
          <cell r="BH5" t="str">
            <v/>
          </cell>
          <cell r="BJ5" t="str">
            <v/>
          </cell>
          <cell r="BL5" t="str">
            <v/>
          </cell>
          <cell r="BM5" t="str">
            <v/>
          </cell>
        </row>
        <row r="6">
          <cell r="A6">
            <v>3</v>
          </cell>
          <cell r="B6" t="str">
            <v>Petr Přidal</v>
          </cell>
          <cell r="C6">
            <v>2080</v>
          </cell>
          <cell r="D6">
            <v>10</v>
          </cell>
          <cell r="E6">
            <v>10</v>
          </cell>
          <cell r="G6" t="str">
            <v>Andrianov Ivan</v>
          </cell>
          <cell r="H6">
            <v>6400</v>
          </cell>
          <cell r="I6">
            <v>4</v>
          </cell>
          <cell r="J6">
            <v>4</v>
          </cell>
          <cell r="L6" t="str">
            <v>Pavel Krýsl</v>
          </cell>
          <cell r="M6">
            <v>4460</v>
          </cell>
          <cell r="N6">
            <v>5</v>
          </cell>
          <cell r="O6">
            <v>5</v>
          </cell>
          <cell r="Q6" t="str">
            <v>Stanislav Srnka</v>
          </cell>
          <cell r="R6">
            <v>3700</v>
          </cell>
          <cell r="S6">
            <v>4</v>
          </cell>
          <cell r="T6">
            <v>4</v>
          </cell>
          <cell r="V6" t="str">
            <v>Michal Soukup</v>
          </cell>
          <cell r="W6">
            <v>8260</v>
          </cell>
          <cell r="X6">
            <v>1</v>
          </cell>
          <cell r="Y6">
            <v>1</v>
          </cell>
          <cell r="AA6" t="str">
            <v>Ladislav Konopásek</v>
          </cell>
          <cell r="AB6">
            <v>1260</v>
          </cell>
          <cell r="AC6">
            <v>9</v>
          </cell>
          <cell r="AD6">
            <v>9.5</v>
          </cell>
          <cell r="AF6" t="str">
            <v/>
          </cell>
          <cell r="AH6" t="str">
            <v/>
          </cell>
          <cell r="AI6" t="str">
            <v/>
          </cell>
          <cell r="AK6" t="str">
            <v/>
          </cell>
          <cell r="AM6" t="str">
            <v/>
          </cell>
          <cell r="AN6" t="str">
            <v/>
          </cell>
          <cell r="AP6" t="str">
            <v/>
          </cell>
          <cell r="AR6" t="str">
            <v/>
          </cell>
          <cell r="AS6" t="str">
            <v/>
          </cell>
          <cell r="AU6" t="str">
            <v/>
          </cell>
          <cell r="AW6" t="str">
            <v/>
          </cell>
          <cell r="AX6" t="str">
            <v/>
          </cell>
          <cell r="AZ6" t="str">
            <v/>
          </cell>
          <cell r="BB6" t="str">
            <v/>
          </cell>
          <cell r="BC6" t="str">
            <v/>
          </cell>
          <cell r="BE6" t="str">
            <v/>
          </cell>
          <cell r="BG6" t="str">
            <v/>
          </cell>
          <cell r="BH6" t="str">
            <v/>
          </cell>
          <cell r="BJ6" t="str">
            <v/>
          </cell>
          <cell r="BL6" t="str">
            <v/>
          </cell>
          <cell r="BM6" t="str">
            <v/>
          </cell>
        </row>
        <row r="7">
          <cell r="A7">
            <v>4</v>
          </cell>
          <cell r="B7" t="str">
            <v>Radek Štěpnička</v>
          </cell>
          <cell r="C7">
            <v>2780</v>
          </cell>
          <cell r="D7">
            <v>9</v>
          </cell>
          <cell r="E7">
            <v>9</v>
          </cell>
          <cell r="G7" t="str">
            <v>Richard Popadinec</v>
          </cell>
          <cell r="H7">
            <v>2480</v>
          </cell>
          <cell r="I7">
            <v>10</v>
          </cell>
          <cell r="J7">
            <v>10</v>
          </cell>
          <cell r="L7" t="str">
            <v>Michal Vaněk</v>
          </cell>
          <cell r="M7">
            <v>6260</v>
          </cell>
          <cell r="N7">
            <v>3</v>
          </cell>
          <cell r="O7">
            <v>3</v>
          </cell>
          <cell r="Q7" t="str">
            <v>Josef Konopásek</v>
          </cell>
          <cell r="R7">
            <v>2900</v>
          </cell>
          <cell r="S7">
            <v>6</v>
          </cell>
          <cell r="T7">
            <v>6</v>
          </cell>
          <cell r="V7" t="str">
            <v>Jiří Vitásek</v>
          </cell>
          <cell r="W7">
            <v>2440</v>
          </cell>
          <cell r="X7">
            <v>7</v>
          </cell>
          <cell r="Y7">
            <v>7</v>
          </cell>
          <cell r="AA7" t="str">
            <v>Vladimír Baranka</v>
          </cell>
          <cell r="AB7">
            <v>380</v>
          </cell>
          <cell r="AC7">
            <v>13</v>
          </cell>
          <cell r="AD7">
            <v>13</v>
          </cell>
          <cell r="AF7" t="str">
            <v/>
          </cell>
          <cell r="AH7" t="str">
            <v/>
          </cell>
          <cell r="AI7" t="str">
            <v/>
          </cell>
          <cell r="AK7" t="str">
            <v/>
          </cell>
          <cell r="AM7" t="str">
            <v/>
          </cell>
          <cell r="AN7" t="str">
            <v/>
          </cell>
          <cell r="AP7" t="str">
            <v/>
          </cell>
          <cell r="AR7" t="str">
            <v/>
          </cell>
          <cell r="AS7" t="str">
            <v/>
          </cell>
          <cell r="AU7" t="str">
            <v/>
          </cell>
          <cell r="AW7" t="str">
            <v/>
          </cell>
          <cell r="AX7" t="str">
            <v/>
          </cell>
          <cell r="AZ7" t="str">
            <v/>
          </cell>
          <cell r="BB7" t="str">
            <v/>
          </cell>
          <cell r="BC7" t="str">
            <v/>
          </cell>
          <cell r="BE7" t="str">
            <v/>
          </cell>
          <cell r="BG7" t="str">
            <v/>
          </cell>
          <cell r="BH7" t="str">
            <v/>
          </cell>
          <cell r="BJ7" t="str">
            <v/>
          </cell>
          <cell r="BL7" t="str">
            <v/>
          </cell>
          <cell r="BM7" t="str">
            <v/>
          </cell>
        </row>
        <row r="8">
          <cell r="A8">
            <v>5</v>
          </cell>
          <cell r="B8" t="str">
            <v>Milan Tychler</v>
          </cell>
          <cell r="C8">
            <v>5120</v>
          </cell>
          <cell r="D8">
            <v>2</v>
          </cell>
          <cell r="E8">
            <v>2</v>
          </cell>
          <cell r="G8" t="str">
            <v>Luboš Kuneš</v>
          </cell>
          <cell r="H8">
            <v>3420</v>
          </cell>
          <cell r="I8">
            <v>7</v>
          </cell>
          <cell r="J8">
            <v>7</v>
          </cell>
          <cell r="L8" t="str">
            <v>Pavel Bořuta</v>
          </cell>
          <cell r="M8">
            <v>9120</v>
          </cell>
          <cell r="N8">
            <v>2</v>
          </cell>
          <cell r="O8">
            <v>2</v>
          </cell>
          <cell r="Q8" t="str">
            <v>Jozef Dohnal</v>
          </cell>
          <cell r="R8">
            <v>880</v>
          </cell>
          <cell r="S8">
            <v>12</v>
          </cell>
          <cell r="T8">
            <v>12</v>
          </cell>
          <cell r="V8" t="str">
            <v>Jaroslav Burianek</v>
          </cell>
          <cell r="W8">
            <v>1120</v>
          </cell>
          <cell r="X8">
            <v>11</v>
          </cell>
          <cell r="Y8">
            <v>11</v>
          </cell>
          <cell r="AA8" t="str">
            <v>František  Pelíšek</v>
          </cell>
          <cell r="AB8">
            <v>2480</v>
          </cell>
          <cell r="AC8">
            <v>4</v>
          </cell>
          <cell r="AD8">
            <v>4</v>
          </cell>
          <cell r="AF8" t="str">
            <v/>
          </cell>
          <cell r="AH8" t="str">
            <v/>
          </cell>
          <cell r="AI8" t="str">
            <v/>
          </cell>
          <cell r="AK8" t="str">
            <v/>
          </cell>
          <cell r="AM8" t="str">
            <v/>
          </cell>
          <cell r="AN8" t="str">
            <v/>
          </cell>
          <cell r="AP8" t="str">
            <v/>
          </cell>
          <cell r="AR8" t="str">
            <v/>
          </cell>
          <cell r="AS8" t="str">
            <v/>
          </cell>
          <cell r="AU8" t="str">
            <v/>
          </cell>
          <cell r="AW8" t="str">
            <v/>
          </cell>
          <cell r="AX8" t="str">
            <v/>
          </cell>
          <cell r="AZ8" t="str">
            <v/>
          </cell>
          <cell r="BB8" t="str">
            <v/>
          </cell>
          <cell r="BC8" t="str">
            <v/>
          </cell>
          <cell r="BE8" t="str">
            <v/>
          </cell>
          <cell r="BG8" t="str">
            <v/>
          </cell>
          <cell r="BH8" t="str">
            <v/>
          </cell>
          <cell r="BJ8" t="str">
            <v/>
          </cell>
          <cell r="BL8" t="str">
            <v/>
          </cell>
          <cell r="BM8" t="str">
            <v/>
          </cell>
        </row>
        <row r="9">
          <cell r="A9">
            <v>6</v>
          </cell>
          <cell r="B9" t="str">
            <v>Radek Křenek</v>
          </cell>
          <cell r="C9">
            <v>4000</v>
          </cell>
          <cell r="D9">
            <v>3</v>
          </cell>
          <cell r="E9">
            <v>3</v>
          </cell>
          <cell r="G9" t="str">
            <v>Petr Reichrt</v>
          </cell>
          <cell r="H9">
            <v>840</v>
          </cell>
          <cell r="I9">
            <v>14</v>
          </cell>
          <cell r="J9">
            <v>14</v>
          </cell>
          <cell r="L9" t="str">
            <v>Karel Staněk</v>
          </cell>
          <cell r="M9">
            <v>460</v>
          </cell>
          <cell r="N9">
            <v>13</v>
          </cell>
          <cell r="O9">
            <v>13</v>
          </cell>
          <cell r="Q9" t="str">
            <v>Radek Černý</v>
          </cell>
          <cell r="R9">
            <v>5740</v>
          </cell>
          <cell r="S9">
            <v>2</v>
          </cell>
          <cell r="T9">
            <v>2</v>
          </cell>
          <cell r="V9" t="str">
            <v>Jaroslav Dobšíček</v>
          </cell>
          <cell r="W9">
            <v>3480</v>
          </cell>
          <cell r="X9">
            <v>6</v>
          </cell>
          <cell r="Y9">
            <v>6</v>
          </cell>
          <cell r="AA9" t="str">
            <v>Kalachev Ilya</v>
          </cell>
          <cell r="AB9">
            <v>480</v>
          </cell>
          <cell r="AC9">
            <v>12</v>
          </cell>
          <cell r="AD9">
            <v>12</v>
          </cell>
          <cell r="AF9" t="str">
            <v/>
          </cell>
          <cell r="AH9" t="str">
            <v/>
          </cell>
          <cell r="AI9" t="str">
            <v/>
          </cell>
          <cell r="AK9" t="str">
            <v/>
          </cell>
          <cell r="AM9" t="str">
            <v/>
          </cell>
          <cell r="AN9" t="str">
            <v/>
          </cell>
          <cell r="AP9" t="str">
            <v/>
          </cell>
          <cell r="AR9" t="str">
            <v/>
          </cell>
          <cell r="AS9" t="str">
            <v/>
          </cell>
          <cell r="AU9" t="str">
            <v/>
          </cell>
          <cell r="AW9" t="str">
            <v/>
          </cell>
          <cell r="AX9" t="str">
            <v/>
          </cell>
          <cell r="AZ9" t="str">
            <v/>
          </cell>
          <cell r="BB9" t="str">
            <v/>
          </cell>
          <cell r="BC9" t="str">
            <v/>
          </cell>
          <cell r="BE9" t="str">
            <v/>
          </cell>
          <cell r="BG9" t="str">
            <v/>
          </cell>
          <cell r="BH9" t="str">
            <v/>
          </cell>
          <cell r="BJ9" t="str">
            <v/>
          </cell>
          <cell r="BL9" t="str">
            <v/>
          </cell>
          <cell r="BM9" t="str">
            <v/>
          </cell>
        </row>
        <row r="10">
          <cell r="A10">
            <v>7</v>
          </cell>
          <cell r="B10" t="str">
            <v>Pavel Smola</v>
          </cell>
          <cell r="C10">
            <v>3820</v>
          </cell>
          <cell r="D10">
            <v>5</v>
          </cell>
          <cell r="E10">
            <v>5</v>
          </cell>
          <cell r="G10" t="str">
            <v>Jan Novák</v>
          </cell>
          <cell r="H10">
            <v>4720</v>
          </cell>
          <cell r="I10">
            <v>5</v>
          </cell>
          <cell r="J10">
            <v>5</v>
          </cell>
          <cell r="L10" t="str">
            <v>Václav Hulec</v>
          </cell>
          <cell r="M10">
            <v>240</v>
          </cell>
          <cell r="N10">
            <v>14</v>
          </cell>
          <cell r="O10">
            <v>14</v>
          </cell>
          <cell r="Q10" t="str">
            <v>Petr Vymazal</v>
          </cell>
          <cell r="R10">
            <v>900</v>
          </cell>
          <cell r="S10">
            <v>11</v>
          </cell>
          <cell r="T10">
            <v>11</v>
          </cell>
          <cell r="V10" t="str">
            <v>Jiří Ludvík</v>
          </cell>
          <cell r="W10">
            <v>2180</v>
          </cell>
          <cell r="X10">
            <v>9</v>
          </cell>
          <cell r="Y10">
            <v>9</v>
          </cell>
          <cell r="AA10" t="str">
            <v>Vladimír Hrabal</v>
          </cell>
          <cell r="AB10">
            <v>6800</v>
          </cell>
          <cell r="AC10">
            <v>2</v>
          </cell>
          <cell r="AD10">
            <v>2</v>
          </cell>
          <cell r="AF10" t="str">
            <v/>
          </cell>
          <cell r="AH10" t="str">
            <v/>
          </cell>
          <cell r="AI10" t="str">
            <v/>
          </cell>
          <cell r="AK10" t="str">
            <v/>
          </cell>
          <cell r="AM10" t="str">
            <v/>
          </cell>
          <cell r="AN10" t="str">
            <v/>
          </cell>
          <cell r="AP10" t="str">
            <v/>
          </cell>
          <cell r="AR10" t="str">
            <v/>
          </cell>
          <cell r="AS10" t="str">
            <v/>
          </cell>
          <cell r="AU10" t="str">
            <v/>
          </cell>
          <cell r="AW10" t="str">
            <v/>
          </cell>
          <cell r="AX10" t="str">
            <v/>
          </cell>
          <cell r="AZ10" t="str">
            <v/>
          </cell>
          <cell r="BB10" t="str">
            <v/>
          </cell>
          <cell r="BC10" t="str">
            <v/>
          </cell>
          <cell r="BE10" t="str">
            <v/>
          </cell>
          <cell r="BG10" t="str">
            <v/>
          </cell>
          <cell r="BH10" t="str">
            <v/>
          </cell>
          <cell r="BJ10" t="str">
            <v/>
          </cell>
          <cell r="BL10" t="str">
            <v/>
          </cell>
          <cell r="BM10" t="str">
            <v/>
          </cell>
        </row>
        <row r="11">
          <cell r="A11">
            <v>8</v>
          </cell>
          <cell r="B11" t="str">
            <v>Jakub Bárta</v>
          </cell>
          <cell r="C11">
            <v>3520</v>
          </cell>
          <cell r="D11">
            <v>6</v>
          </cell>
          <cell r="E11">
            <v>6</v>
          </cell>
          <cell r="G11" t="str">
            <v>Roman Srb</v>
          </cell>
          <cell r="H11">
            <v>2700</v>
          </cell>
          <cell r="I11">
            <v>8</v>
          </cell>
          <cell r="J11">
            <v>8</v>
          </cell>
          <cell r="L11" t="str">
            <v>Václav Bárta</v>
          </cell>
          <cell r="M11">
            <v>4920</v>
          </cell>
          <cell r="N11">
            <v>4</v>
          </cell>
          <cell r="O11">
            <v>4</v>
          </cell>
          <cell r="Q11" t="str">
            <v>Glinskiy Sergey</v>
          </cell>
          <cell r="R11">
            <v>4680</v>
          </cell>
          <cell r="S11">
            <v>3</v>
          </cell>
          <cell r="T11">
            <v>3</v>
          </cell>
          <cell r="V11" t="str">
            <v>Miroslav Stejskal</v>
          </cell>
          <cell r="W11">
            <v>1780</v>
          </cell>
          <cell r="X11">
            <v>10</v>
          </cell>
          <cell r="Y11">
            <v>10</v>
          </cell>
          <cell r="AA11" t="str">
            <v>Martin Maťák</v>
          </cell>
          <cell r="AB11">
            <v>11820</v>
          </cell>
          <cell r="AC11">
            <v>1</v>
          </cell>
          <cell r="AD11">
            <v>1</v>
          </cell>
          <cell r="AF11" t="str">
            <v/>
          </cell>
          <cell r="AH11" t="str">
            <v/>
          </cell>
          <cell r="AI11" t="str">
            <v/>
          </cell>
          <cell r="AK11" t="str">
            <v/>
          </cell>
          <cell r="AM11" t="str">
            <v/>
          </cell>
          <cell r="AN11" t="str">
            <v/>
          </cell>
          <cell r="AP11" t="str">
            <v/>
          </cell>
          <cell r="AR11" t="str">
            <v/>
          </cell>
          <cell r="AS11" t="str">
            <v/>
          </cell>
          <cell r="AU11" t="str">
            <v/>
          </cell>
          <cell r="AW11" t="str">
            <v/>
          </cell>
          <cell r="AX11" t="str">
            <v/>
          </cell>
          <cell r="AZ11" t="str">
            <v/>
          </cell>
          <cell r="BB11" t="str">
            <v/>
          </cell>
          <cell r="BC11" t="str">
            <v/>
          </cell>
          <cell r="BE11" t="str">
            <v/>
          </cell>
          <cell r="BG11" t="str">
            <v/>
          </cell>
          <cell r="BH11" t="str">
            <v/>
          </cell>
          <cell r="BJ11" t="str">
            <v/>
          </cell>
          <cell r="BL11" t="str">
            <v/>
          </cell>
          <cell r="BM11" t="str">
            <v/>
          </cell>
        </row>
        <row r="12">
          <cell r="A12">
            <v>9</v>
          </cell>
          <cell r="B12" t="str">
            <v>Jaroslav Peterka </v>
          </cell>
          <cell r="C12">
            <v>460</v>
          </cell>
          <cell r="D12">
            <v>14</v>
          </cell>
          <cell r="E12">
            <v>14</v>
          </cell>
          <cell r="G12" t="str">
            <v>Jan Prepsl</v>
          </cell>
          <cell r="H12">
            <v>1360</v>
          </cell>
          <cell r="I12">
            <v>13</v>
          </cell>
          <cell r="J12">
            <v>13</v>
          </cell>
          <cell r="L12" t="str">
            <v>Jaroslav Kameník</v>
          </cell>
          <cell r="M12">
            <v>1640</v>
          </cell>
          <cell r="N12">
            <v>10</v>
          </cell>
          <cell r="O12">
            <v>10</v>
          </cell>
          <cell r="Q12" t="str">
            <v>Michl Řehoř</v>
          </cell>
          <cell r="R12">
            <v>200</v>
          </cell>
          <cell r="S12">
            <v>13</v>
          </cell>
          <cell r="T12">
            <v>13</v>
          </cell>
          <cell r="V12" t="str">
            <v>Kája Staněk</v>
          </cell>
          <cell r="W12">
            <v>6620</v>
          </cell>
          <cell r="X12">
            <v>2</v>
          </cell>
          <cell r="Y12">
            <v>2</v>
          </cell>
          <cell r="AA12" t="str">
            <v>Ladislav Chalupa</v>
          </cell>
          <cell r="AB12">
            <v>3280</v>
          </cell>
          <cell r="AC12">
            <v>3</v>
          </cell>
          <cell r="AD12">
            <v>3</v>
          </cell>
          <cell r="AF12" t="str">
            <v/>
          </cell>
          <cell r="AH12" t="str">
            <v/>
          </cell>
          <cell r="AI12" t="str">
            <v/>
          </cell>
          <cell r="AK12" t="str">
            <v/>
          </cell>
          <cell r="AM12" t="str">
            <v/>
          </cell>
          <cell r="AN12" t="str">
            <v/>
          </cell>
          <cell r="AP12" t="str">
            <v/>
          </cell>
          <cell r="AR12" t="str">
            <v/>
          </cell>
          <cell r="AS12" t="str">
            <v/>
          </cell>
          <cell r="AU12" t="str">
            <v/>
          </cell>
          <cell r="AW12" t="str">
            <v/>
          </cell>
          <cell r="AX12" t="str">
            <v/>
          </cell>
          <cell r="AZ12" t="str">
            <v/>
          </cell>
          <cell r="BB12" t="str">
            <v/>
          </cell>
          <cell r="BC12" t="str">
            <v/>
          </cell>
          <cell r="BE12" t="str">
            <v/>
          </cell>
          <cell r="BG12" t="str">
            <v/>
          </cell>
          <cell r="BH12" t="str">
            <v/>
          </cell>
          <cell r="BJ12" t="str">
            <v/>
          </cell>
          <cell r="BL12" t="str">
            <v/>
          </cell>
          <cell r="BM12" t="str">
            <v/>
          </cell>
        </row>
        <row r="13">
          <cell r="A13">
            <v>10</v>
          </cell>
          <cell r="B13" t="str">
            <v>Josef Peřina</v>
          </cell>
          <cell r="C13">
            <v>5460</v>
          </cell>
          <cell r="D13">
            <v>1</v>
          </cell>
          <cell r="E13">
            <v>1</v>
          </cell>
          <cell r="G13" t="str">
            <v>Petr Havlíček</v>
          </cell>
          <cell r="H13">
            <v>2680</v>
          </cell>
          <cell r="I13">
            <v>9</v>
          </cell>
          <cell r="J13">
            <v>9</v>
          </cell>
          <cell r="L13" t="str">
            <v>Petr Funda</v>
          </cell>
          <cell r="M13">
            <v>1900</v>
          </cell>
          <cell r="N13">
            <v>9</v>
          </cell>
          <cell r="O13">
            <v>9</v>
          </cell>
          <cell r="Q13" t="str">
            <v>Václav Hanousek</v>
          </cell>
          <cell r="R13">
            <v>3340</v>
          </cell>
          <cell r="S13">
            <v>5</v>
          </cell>
          <cell r="T13">
            <v>5</v>
          </cell>
          <cell r="V13" t="str">
            <v>Kateřina Bechyňská</v>
          </cell>
          <cell r="W13">
            <v>0</v>
          </cell>
          <cell r="X13">
            <v>13</v>
          </cell>
          <cell r="Y13">
            <v>13</v>
          </cell>
          <cell r="AA13" t="str">
            <v>Alois Hádek</v>
          </cell>
          <cell r="AB13">
            <v>200</v>
          </cell>
          <cell r="AC13">
            <v>14</v>
          </cell>
          <cell r="AD13">
            <v>14</v>
          </cell>
          <cell r="AF13" t="str">
            <v/>
          </cell>
          <cell r="AH13" t="str">
            <v/>
          </cell>
          <cell r="AI13" t="str">
            <v/>
          </cell>
          <cell r="AK13" t="str">
            <v/>
          </cell>
          <cell r="AM13" t="str">
            <v/>
          </cell>
          <cell r="AN13" t="str">
            <v/>
          </cell>
          <cell r="AP13" t="str">
            <v/>
          </cell>
          <cell r="AR13" t="str">
            <v/>
          </cell>
          <cell r="AS13" t="str">
            <v/>
          </cell>
          <cell r="AU13" t="str">
            <v/>
          </cell>
          <cell r="AW13" t="str">
            <v/>
          </cell>
          <cell r="AX13" t="str">
            <v/>
          </cell>
          <cell r="AZ13" t="str">
            <v/>
          </cell>
          <cell r="BB13" t="str">
            <v/>
          </cell>
          <cell r="BC13" t="str">
            <v/>
          </cell>
          <cell r="BE13" t="str">
            <v/>
          </cell>
          <cell r="BG13" t="str">
            <v/>
          </cell>
          <cell r="BH13" t="str">
            <v/>
          </cell>
          <cell r="BJ13" t="str">
            <v/>
          </cell>
          <cell r="BL13" t="str">
            <v/>
          </cell>
          <cell r="BM13" t="str">
            <v/>
          </cell>
        </row>
        <row r="14">
          <cell r="A14">
            <v>11</v>
          </cell>
          <cell r="B14" t="str">
            <v>Petr Skála</v>
          </cell>
          <cell r="C14">
            <v>640</v>
          </cell>
          <cell r="D14">
            <v>13</v>
          </cell>
          <cell r="E14">
            <v>13</v>
          </cell>
          <cell r="G14" t="str">
            <v>Petr Toth</v>
          </cell>
          <cell r="H14">
            <v>6480</v>
          </cell>
          <cell r="I14">
            <v>3</v>
          </cell>
          <cell r="J14">
            <v>3</v>
          </cell>
          <cell r="L14" t="str">
            <v>Jan Tichý</v>
          </cell>
          <cell r="M14">
            <v>2700</v>
          </cell>
          <cell r="N14">
            <v>6</v>
          </cell>
          <cell r="O14">
            <v>6</v>
          </cell>
          <cell r="Q14" t="str">
            <v>Pavel Sičák</v>
          </cell>
          <cell r="R14">
            <v>2200</v>
          </cell>
          <cell r="S14">
            <v>9</v>
          </cell>
          <cell r="T14">
            <v>9</v>
          </cell>
          <cell r="V14" t="str">
            <v>Radek Muler</v>
          </cell>
          <cell r="W14">
            <v>240</v>
          </cell>
          <cell r="X14">
            <v>12</v>
          </cell>
          <cell r="Y14">
            <v>12</v>
          </cell>
          <cell r="AA14" t="str">
            <v>Miroslav Matas</v>
          </cell>
          <cell r="AB14">
            <v>1460</v>
          </cell>
          <cell r="AC14">
            <v>8</v>
          </cell>
          <cell r="AD14">
            <v>8</v>
          </cell>
          <cell r="AF14" t="str">
            <v/>
          </cell>
          <cell r="AH14" t="str">
            <v/>
          </cell>
          <cell r="AI14" t="str">
            <v/>
          </cell>
          <cell r="AK14" t="str">
            <v/>
          </cell>
          <cell r="AM14" t="str">
            <v/>
          </cell>
          <cell r="AN14" t="str">
            <v/>
          </cell>
          <cell r="AP14" t="str">
            <v/>
          </cell>
          <cell r="AR14" t="str">
            <v/>
          </cell>
          <cell r="AS14" t="str">
            <v/>
          </cell>
          <cell r="AU14" t="str">
            <v/>
          </cell>
          <cell r="AW14" t="str">
            <v/>
          </cell>
          <cell r="AX14" t="str">
            <v/>
          </cell>
          <cell r="AZ14" t="str">
            <v/>
          </cell>
          <cell r="BB14" t="str">
            <v/>
          </cell>
          <cell r="BC14" t="str">
            <v/>
          </cell>
          <cell r="BE14" t="str">
            <v/>
          </cell>
          <cell r="BG14" t="str">
            <v/>
          </cell>
          <cell r="BH14" t="str">
            <v/>
          </cell>
          <cell r="BJ14" t="str">
            <v/>
          </cell>
          <cell r="BL14" t="str">
            <v/>
          </cell>
          <cell r="BM14" t="str">
            <v/>
          </cell>
        </row>
        <row r="15">
          <cell r="A15">
            <v>12</v>
          </cell>
          <cell r="B15" t="str">
            <v>Václav Kabourek</v>
          </cell>
          <cell r="C15">
            <v>3220</v>
          </cell>
          <cell r="D15">
            <v>7</v>
          </cell>
          <cell r="E15">
            <v>7</v>
          </cell>
          <cell r="G15" t="str">
            <v>Lukáš Hanák</v>
          </cell>
          <cell r="H15">
            <v>8340</v>
          </cell>
          <cell r="I15">
            <v>1</v>
          </cell>
          <cell r="J15">
            <v>1</v>
          </cell>
          <cell r="L15" t="str">
            <v>Lukáš Man</v>
          </cell>
          <cell r="M15">
            <v>780</v>
          </cell>
          <cell r="N15">
            <v>12</v>
          </cell>
          <cell r="O15">
            <v>12</v>
          </cell>
          <cell r="Q15" t="str">
            <v>Martin Bruckner</v>
          </cell>
          <cell r="R15">
            <v>6720</v>
          </cell>
          <cell r="S15">
            <v>1</v>
          </cell>
          <cell r="T15">
            <v>1</v>
          </cell>
          <cell r="V15" t="str">
            <v>Ondřej Hájek</v>
          </cell>
          <cell r="W15">
            <v>3940</v>
          </cell>
          <cell r="X15">
            <v>5</v>
          </cell>
          <cell r="Y15">
            <v>5</v>
          </cell>
          <cell r="AA15" t="str">
            <v>Karel Kovanda</v>
          </cell>
          <cell r="AB15">
            <v>2420</v>
          </cell>
          <cell r="AC15">
            <v>5</v>
          </cell>
          <cell r="AD15">
            <v>5.5</v>
          </cell>
          <cell r="AF15" t="str">
            <v/>
          </cell>
          <cell r="AH15" t="str">
            <v/>
          </cell>
          <cell r="AI15" t="str">
            <v/>
          </cell>
          <cell r="AK15" t="str">
            <v/>
          </cell>
          <cell r="AM15" t="str">
            <v/>
          </cell>
          <cell r="AN15" t="str">
            <v/>
          </cell>
          <cell r="AP15" t="str">
            <v/>
          </cell>
          <cell r="AR15" t="str">
            <v/>
          </cell>
          <cell r="AS15" t="str">
            <v/>
          </cell>
          <cell r="AU15" t="str">
            <v/>
          </cell>
          <cell r="AW15" t="str">
            <v/>
          </cell>
          <cell r="AX15" t="str">
            <v/>
          </cell>
          <cell r="AZ15" t="str">
            <v/>
          </cell>
          <cell r="BB15" t="str">
            <v/>
          </cell>
          <cell r="BC15" t="str">
            <v/>
          </cell>
          <cell r="BE15" t="str">
            <v/>
          </cell>
          <cell r="BG15" t="str">
            <v/>
          </cell>
          <cell r="BH15" t="str">
            <v/>
          </cell>
          <cell r="BJ15" t="str">
            <v/>
          </cell>
          <cell r="BL15" t="str">
            <v/>
          </cell>
          <cell r="BM15" t="str">
            <v/>
          </cell>
        </row>
        <row r="16">
          <cell r="A16">
            <v>13</v>
          </cell>
          <cell r="B16" t="str">
            <v>Tomáš Miler</v>
          </cell>
          <cell r="C16">
            <v>1020</v>
          </cell>
          <cell r="D16">
            <v>12</v>
          </cell>
          <cell r="E16">
            <v>12</v>
          </cell>
          <cell r="G16" t="str">
            <v>Jiří Kameník</v>
          </cell>
          <cell r="H16">
            <v>1380</v>
          </cell>
          <cell r="I16">
            <v>12</v>
          </cell>
          <cell r="J16">
            <v>12</v>
          </cell>
          <cell r="L16" t="str">
            <v>Josef Ševčík</v>
          </cell>
          <cell r="M16">
            <v>1240</v>
          </cell>
          <cell r="N16">
            <v>11</v>
          </cell>
          <cell r="O16">
            <v>11</v>
          </cell>
          <cell r="Q16" t="str">
            <v>František Koubek</v>
          </cell>
          <cell r="R16">
            <v>2100</v>
          </cell>
          <cell r="S16">
            <v>10</v>
          </cell>
          <cell r="T16">
            <v>10</v>
          </cell>
          <cell r="V16" t="str">
            <v>Milan Štěpnička</v>
          </cell>
          <cell r="W16">
            <v>2360</v>
          </cell>
          <cell r="X16">
            <v>8</v>
          </cell>
          <cell r="Y16">
            <v>8</v>
          </cell>
          <cell r="AA16" t="str">
            <v>Petr Divíšek</v>
          </cell>
          <cell r="AB16">
            <v>1040</v>
          </cell>
          <cell r="AC16">
            <v>11</v>
          </cell>
          <cell r="AD16">
            <v>11</v>
          </cell>
          <cell r="AF16" t="str">
            <v/>
          </cell>
          <cell r="AH16" t="str">
            <v/>
          </cell>
          <cell r="AI16" t="str">
            <v/>
          </cell>
          <cell r="AK16" t="str">
            <v/>
          </cell>
          <cell r="AM16" t="str">
            <v/>
          </cell>
          <cell r="AN16" t="str">
            <v/>
          </cell>
          <cell r="AP16" t="str">
            <v/>
          </cell>
          <cell r="AR16" t="str">
            <v/>
          </cell>
          <cell r="AS16" t="str">
            <v/>
          </cell>
          <cell r="AU16" t="str">
            <v/>
          </cell>
          <cell r="AW16" t="str">
            <v/>
          </cell>
          <cell r="AX16" t="str">
            <v/>
          </cell>
          <cell r="AZ16" t="str">
            <v/>
          </cell>
          <cell r="BB16" t="str">
            <v/>
          </cell>
          <cell r="BC16" t="str">
            <v/>
          </cell>
          <cell r="BE16" t="str">
            <v/>
          </cell>
          <cell r="BG16" t="str">
            <v/>
          </cell>
          <cell r="BH16" t="str">
            <v/>
          </cell>
          <cell r="BJ16" t="str">
            <v/>
          </cell>
          <cell r="BL16" t="str">
            <v/>
          </cell>
          <cell r="BM16" t="str">
            <v/>
          </cell>
        </row>
        <row r="17">
          <cell r="A17">
            <v>14</v>
          </cell>
          <cell r="B17" t="str">
            <v>Pavel Nocar</v>
          </cell>
          <cell r="C17">
            <v>3980</v>
          </cell>
          <cell r="D17">
            <v>4</v>
          </cell>
          <cell r="E17">
            <v>4</v>
          </cell>
          <cell r="G17" t="str">
            <v>Pavel Velebný</v>
          </cell>
          <cell r="H17">
            <v>6800</v>
          </cell>
          <cell r="I17">
            <v>2</v>
          </cell>
          <cell r="J17">
            <v>2</v>
          </cell>
          <cell r="L17" t="str">
            <v>Radek Chudomel</v>
          </cell>
          <cell r="M17">
            <v>2540</v>
          </cell>
          <cell r="N17">
            <v>7</v>
          </cell>
          <cell r="O17">
            <v>7</v>
          </cell>
          <cell r="Q17" t="str">
            <v/>
          </cell>
          <cell r="R17">
            <v>0</v>
          </cell>
          <cell r="S17">
            <v>14</v>
          </cell>
          <cell r="T17">
            <v>15</v>
          </cell>
          <cell r="V17" t="str">
            <v/>
          </cell>
          <cell r="W17">
            <v>0</v>
          </cell>
          <cell r="X17">
            <v>13</v>
          </cell>
          <cell r="Y17">
            <v>15</v>
          </cell>
          <cell r="AA17" t="str">
            <v>David Sigmund</v>
          </cell>
          <cell r="AB17">
            <v>2420</v>
          </cell>
          <cell r="AC17">
            <v>5</v>
          </cell>
          <cell r="AD17">
            <v>5.5</v>
          </cell>
          <cell r="AF17" t="str">
            <v/>
          </cell>
          <cell r="AH17" t="str">
            <v/>
          </cell>
          <cell r="AI17" t="str">
            <v/>
          </cell>
          <cell r="AK17" t="str">
            <v/>
          </cell>
          <cell r="AM17" t="str">
            <v/>
          </cell>
          <cell r="AN17" t="str">
            <v/>
          </cell>
          <cell r="AP17" t="str">
            <v/>
          </cell>
          <cell r="AR17" t="str">
            <v/>
          </cell>
          <cell r="AS17" t="str">
            <v/>
          </cell>
          <cell r="AU17" t="str">
            <v/>
          </cell>
          <cell r="AW17" t="str">
            <v/>
          </cell>
          <cell r="AX17" t="str">
            <v/>
          </cell>
          <cell r="AZ17" t="str">
            <v/>
          </cell>
          <cell r="BB17" t="str">
            <v/>
          </cell>
          <cell r="BC17" t="str">
            <v/>
          </cell>
          <cell r="BE17" t="str">
            <v/>
          </cell>
          <cell r="BG17" t="str">
            <v/>
          </cell>
          <cell r="BH17" t="str">
            <v/>
          </cell>
          <cell r="BJ17" t="str">
            <v/>
          </cell>
          <cell r="BL17" t="str">
            <v/>
          </cell>
          <cell r="BM17" t="str">
            <v/>
          </cell>
        </row>
        <row r="18">
          <cell r="A18">
            <v>15</v>
          </cell>
          <cell r="B18" t="str">
            <v/>
          </cell>
          <cell r="D18" t="str">
            <v/>
          </cell>
          <cell r="E18" t="str">
            <v/>
          </cell>
          <cell r="G18" t="str">
            <v/>
          </cell>
          <cell r="H18">
            <v>0</v>
          </cell>
          <cell r="I18">
            <v>15</v>
          </cell>
          <cell r="J18">
            <v>15</v>
          </cell>
          <cell r="L18" t="str">
            <v/>
          </cell>
          <cell r="N18" t="str">
            <v/>
          </cell>
          <cell r="O18" t="str">
            <v/>
          </cell>
          <cell r="Q18" t="str">
            <v/>
          </cell>
          <cell r="R18">
            <v>0</v>
          </cell>
          <cell r="S18">
            <v>14</v>
          </cell>
          <cell r="T18">
            <v>15</v>
          </cell>
          <cell r="V18" t="str">
            <v/>
          </cell>
          <cell r="X18" t="str">
            <v/>
          </cell>
          <cell r="Y18" t="str">
            <v/>
          </cell>
          <cell r="AA18" t="str">
            <v/>
          </cell>
          <cell r="AC18" t="str">
            <v/>
          </cell>
          <cell r="AD18" t="str">
            <v/>
          </cell>
          <cell r="AF18" t="str">
            <v/>
          </cell>
          <cell r="AH18" t="str">
            <v/>
          </cell>
          <cell r="AI18" t="str">
            <v/>
          </cell>
          <cell r="AK18" t="str">
            <v/>
          </cell>
          <cell r="AM18" t="str">
            <v/>
          </cell>
          <cell r="AN18" t="str">
            <v/>
          </cell>
          <cell r="AP18" t="str">
            <v/>
          </cell>
          <cell r="AR18" t="str">
            <v/>
          </cell>
          <cell r="AS18" t="str">
            <v/>
          </cell>
          <cell r="AU18" t="str">
            <v/>
          </cell>
          <cell r="AW18" t="str">
            <v/>
          </cell>
          <cell r="AX18" t="str">
            <v/>
          </cell>
          <cell r="AZ18" t="str">
            <v/>
          </cell>
          <cell r="BB18" t="str">
            <v/>
          </cell>
          <cell r="BC18" t="str">
            <v/>
          </cell>
          <cell r="BE18" t="str">
            <v/>
          </cell>
          <cell r="BG18" t="str">
            <v/>
          </cell>
          <cell r="BH18" t="str">
            <v/>
          </cell>
          <cell r="BJ18" t="str">
            <v/>
          </cell>
          <cell r="BL18" t="str">
            <v/>
          </cell>
          <cell r="BM18" t="str">
            <v/>
          </cell>
        </row>
        <row r="19">
          <cell r="A19">
            <v>16</v>
          </cell>
          <cell r="B19" t="str">
            <v/>
          </cell>
          <cell r="D19" t="str">
            <v/>
          </cell>
          <cell r="E19" t="str">
            <v/>
          </cell>
          <cell r="G19" t="str">
            <v/>
          </cell>
          <cell r="I19" t="str">
            <v/>
          </cell>
          <cell r="J19" t="str">
            <v/>
          </cell>
          <cell r="L19" t="str">
            <v/>
          </cell>
          <cell r="N19" t="str">
            <v/>
          </cell>
          <cell r="O19" t="str">
            <v/>
          </cell>
          <cell r="Q19" t="str">
            <v/>
          </cell>
          <cell r="S19" t="str">
            <v/>
          </cell>
          <cell r="T19" t="str">
            <v/>
          </cell>
          <cell r="V19" t="str">
            <v/>
          </cell>
          <cell r="X19" t="str">
            <v/>
          </cell>
          <cell r="Y19" t="str">
            <v/>
          </cell>
          <cell r="AA19" t="str">
            <v/>
          </cell>
          <cell r="AC19" t="str">
            <v/>
          </cell>
          <cell r="AD19" t="str">
            <v/>
          </cell>
          <cell r="AF19" t="str">
            <v/>
          </cell>
          <cell r="AH19" t="str">
            <v/>
          </cell>
          <cell r="AI19" t="str">
            <v/>
          </cell>
          <cell r="AK19" t="str">
            <v/>
          </cell>
          <cell r="AM19" t="str">
            <v/>
          </cell>
          <cell r="AN19" t="str">
            <v/>
          </cell>
          <cell r="AP19" t="str">
            <v/>
          </cell>
          <cell r="AR19" t="str">
            <v/>
          </cell>
          <cell r="AS19" t="str">
            <v/>
          </cell>
          <cell r="AU19" t="str">
            <v/>
          </cell>
          <cell r="AW19" t="str">
            <v/>
          </cell>
          <cell r="AX19" t="str">
            <v/>
          </cell>
          <cell r="AZ19" t="str">
            <v/>
          </cell>
          <cell r="BB19" t="str">
            <v/>
          </cell>
          <cell r="BC19" t="str">
            <v/>
          </cell>
          <cell r="BE19" t="str">
            <v/>
          </cell>
          <cell r="BG19" t="str">
            <v/>
          </cell>
          <cell r="BH19" t="str">
            <v/>
          </cell>
          <cell r="BJ19" t="str">
            <v/>
          </cell>
          <cell r="BL19" t="str">
            <v/>
          </cell>
          <cell r="BM19" t="str">
            <v/>
          </cell>
        </row>
        <row r="20">
          <cell r="A20">
            <v>17</v>
          </cell>
          <cell r="B20" t="str">
            <v/>
          </cell>
          <cell r="D20" t="str">
            <v/>
          </cell>
          <cell r="E20" t="str">
            <v/>
          </cell>
          <cell r="G20" t="str">
            <v/>
          </cell>
          <cell r="I20" t="str">
            <v/>
          </cell>
          <cell r="J20" t="str">
            <v/>
          </cell>
          <cell r="L20" t="str">
            <v/>
          </cell>
          <cell r="N20" t="str">
            <v/>
          </cell>
          <cell r="O20" t="str">
            <v/>
          </cell>
          <cell r="Q20" t="str">
            <v/>
          </cell>
          <cell r="S20" t="str">
            <v/>
          </cell>
          <cell r="T20" t="str">
            <v/>
          </cell>
          <cell r="V20" t="str">
            <v/>
          </cell>
          <cell r="X20" t="str">
            <v/>
          </cell>
          <cell r="Y20" t="str">
            <v/>
          </cell>
          <cell r="AA20" t="str">
            <v/>
          </cell>
          <cell r="AC20" t="str">
            <v/>
          </cell>
          <cell r="AD20" t="str">
            <v/>
          </cell>
          <cell r="AF20" t="str">
            <v/>
          </cell>
          <cell r="AH20" t="str">
            <v/>
          </cell>
          <cell r="AI20" t="str">
            <v/>
          </cell>
          <cell r="AK20" t="str">
            <v/>
          </cell>
          <cell r="AM20" t="str">
            <v/>
          </cell>
          <cell r="AN20" t="str">
            <v/>
          </cell>
          <cell r="AP20" t="str">
            <v/>
          </cell>
          <cell r="AR20" t="str">
            <v/>
          </cell>
          <cell r="AS20" t="str">
            <v/>
          </cell>
          <cell r="AU20" t="str">
            <v/>
          </cell>
          <cell r="AW20" t="str">
            <v/>
          </cell>
          <cell r="AX20" t="str">
            <v/>
          </cell>
          <cell r="AZ20" t="str">
            <v/>
          </cell>
          <cell r="BB20" t="str">
            <v/>
          </cell>
          <cell r="BC20" t="str">
            <v/>
          </cell>
          <cell r="BE20" t="str">
            <v/>
          </cell>
          <cell r="BG20" t="str">
            <v/>
          </cell>
          <cell r="BH20" t="str">
            <v/>
          </cell>
          <cell r="BJ20" t="str">
            <v/>
          </cell>
          <cell r="BL20" t="str">
            <v/>
          </cell>
          <cell r="BM20" t="str">
            <v/>
          </cell>
        </row>
        <row r="21">
          <cell r="A21">
            <v>18</v>
          </cell>
          <cell r="B21" t="str">
            <v/>
          </cell>
          <cell r="D21" t="str">
            <v/>
          </cell>
          <cell r="E21" t="str">
            <v/>
          </cell>
          <cell r="G21" t="str">
            <v/>
          </cell>
          <cell r="I21" t="str">
            <v/>
          </cell>
          <cell r="J21" t="str">
            <v/>
          </cell>
          <cell r="L21" t="str">
            <v/>
          </cell>
          <cell r="N21" t="str">
            <v/>
          </cell>
          <cell r="O21" t="str">
            <v/>
          </cell>
          <cell r="Q21" t="str">
            <v/>
          </cell>
          <cell r="S21" t="str">
            <v/>
          </cell>
          <cell r="T21" t="str">
            <v/>
          </cell>
          <cell r="V21" t="str">
            <v/>
          </cell>
          <cell r="X21" t="str">
            <v/>
          </cell>
          <cell r="Y21" t="str">
            <v/>
          </cell>
          <cell r="AA21" t="str">
            <v/>
          </cell>
          <cell r="AC21" t="str">
            <v/>
          </cell>
          <cell r="AD21" t="str">
            <v/>
          </cell>
          <cell r="AF21" t="str">
            <v/>
          </cell>
          <cell r="AH21" t="str">
            <v/>
          </cell>
          <cell r="AI21" t="str">
            <v/>
          </cell>
          <cell r="AK21" t="str">
            <v/>
          </cell>
          <cell r="AM21" t="str">
            <v/>
          </cell>
          <cell r="AN21" t="str">
            <v/>
          </cell>
          <cell r="AP21" t="str">
            <v/>
          </cell>
          <cell r="AR21" t="str">
            <v/>
          </cell>
          <cell r="AS21" t="str">
            <v/>
          </cell>
          <cell r="AU21" t="str">
            <v/>
          </cell>
          <cell r="AW21" t="str">
            <v/>
          </cell>
          <cell r="AX21" t="str">
            <v/>
          </cell>
          <cell r="AZ21" t="str">
            <v/>
          </cell>
          <cell r="BB21" t="str">
            <v/>
          </cell>
          <cell r="BC21" t="str">
            <v/>
          </cell>
          <cell r="BE21" t="str">
            <v/>
          </cell>
          <cell r="BG21" t="str">
            <v/>
          </cell>
          <cell r="BH21" t="str">
            <v/>
          </cell>
          <cell r="BJ21" t="str">
            <v/>
          </cell>
          <cell r="BL21" t="str">
            <v/>
          </cell>
          <cell r="BM21" t="str">
            <v/>
          </cell>
        </row>
        <row r="22">
          <cell r="A22">
            <v>19</v>
          </cell>
          <cell r="B22" t="str">
            <v/>
          </cell>
          <cell r="D22" t="str">
            <v/>
          </cell>
          <cell r="E22" t="str">
            <v/>
          </cell>
          <cell r="G22" t="str">
            <v/>
          </cell>
          <cell r="I22" t="str">
            <v/>
          </cell>
          <cell r="J22" t="str">
            <v/>
          </cell>
          <cell r="L22" t="str">
            <v/>
          </cell>
          <cell r="N22" t="str">
            <v/>
          </cell>
          <cell r="O22" t="str">
            <v/>
          </cell>
          <cell r="Q22" t="str">
            <v/>
          </cell>
          <cell r="S22" t="str">
            <v/>
          </cell>
          <cell r="T22" t="str">
            <v/>
          </cell>
          <cell r="V22" t="str">
            <v/>
          </cell>
          <cell r="X22" t="str">
            <v/>
          </cell>
          <cell r="Y22" t="str">
            <v/>
          </cell>
          <cell r="AA22" t="str">
            <v/>
          </cell>
          <cell r="AC22" t="str">
            <v/>
          </cell>
          <cell r="AD22" t="str">
            <v/>
          </cell>
          <cell r="AF22" t="str">
            <v/>
          </cell>
          <cell r="AH22" t="str">
            <v/>
          </cell>
          <cell r="AI22" t="str">
            <v/>
          </cell>
          <cell r="AK22" t="str">
            <v/>
          </cell>
          <cell r="AM22" t="str">
            <v/>
          </cell>
          <cell r="AN22" t="str">
            <v/>
          </cell>
          <cell r="AP22" t="str">
            <v/>
          </cell>
          <cell r="AR22" t="str">
            <v/>
          </cell>
          <cell r="AS22" t="str">
            <v/>
          </cell>
          <cell r="AU22" t="str">
            <v/>
          </cell>
          <cell r="AW22" t="str">
            <v/>
          </cell>
          <cell r="AX22" t="str">
            <v/>
          </cell>
          <cell r="AZ22" t="str">
            <v/>
          </cell>
          <cell r="BB22" t="str">
            <v/>
          </cell>
          <cell r="BC22" t="str">
            <v/>
          </cell>
          <cell r="BE22" t="str">
            <v/>
          </cell>
          <cell r="BG22" t="str">
            <v/>
          </cell>
          <cell r="BH22" t="str">
            <v/>
          </cell>
          <cell r="BJ22" t="str">
            <v/>
          </cell>
          <cell r="BL22" t="str">
            <v/>
          </cell>
          <cell r="BM22" t="str">
            <v/>
          </cell>
        </row>
        <row r="23">
          <cell r="A23">
            <v>20</v>
          </cell>
          <cell r="B23" t="str">
            <v/>
          </cell>
          <cell r="D23" t="str">
            <v/>
          </cell>
          <cell r="E23" t="str">
            <v/>
          </cell>
          <cell r="G23" t="str">
            <v/>
          </cell>
          <cell r="I23" t="str">
            <v/>
          </cell>
          <cell r="J23" t="str">
            <v/>
          </cell>
          <cell r="L23" t="str">
            <v/>
          </cell>
          <cell r="N23" t="str">
            <v/>
          </cell>
          <cell r="O23" t="str">
            <v/>
          </cell>
          <cell r="Q23" t="str">
            <v/>
          </cell>
          <cell r="S23" t="str">
            <v/>
          </cell>
          <cell r="T23" t="str">
            <v/>
          </cell>
          <cell r="V23" t="str">
            <v/>
          </cell>
          <cell r="X23" t="str">
            <v/>
          </cell>
          <cell r="Y23" t="str">
            <v/>
          </cell>
          <cell r="AA23" t="str">
            <v/>
          </cell>
          <cell r="AC23" t="str">
            <v/>
          </cell>
          <cell r="AD23" t="str">
            <v/>
          </cell>
          <cell r="AF23" t="str">
            <v/>
          </cell>
          <cell r="AH23" t="str">
            <v/>
          </cell>
          <cell r="AI23" t="str">
            <v/>
          </cell>
          <cell r="AK23" t="str">
            <v/>
          </cell>
          <cell r="AM23" t="str">
            <v/>
          </cell>
          <cell r="AN23" t="str">
            <v/>
          </cell>
          <cell r="AP23" t="str">
            <v/>
          </cell>
          <cell r="AR23" t="str">
            <v/>
          </cell>
          <cell r="AS23" t="str">
            <v/>
          </cell>
          <cell r="AU23" t="str">
            <v/>
          </cell>
          <cell r="AW23" t="str">
            <v/>
          </cell>
          <cell r="AX23" t="str">
            <v/>
          </cell>
          <cell r="AZ23" t="str">
            <v/>
          </cell>
          <cell r="BB23" t="str">
            <v/>
          </cell>
          <cell r="BC23" t="str">
            <v/>
          </cell>
          <cell r="BE23" t="str">
            <v/>
          </cell>
          <cell r="BG23" t="str">
            <v/>
          </cell>
          <cell r="BH23" t="str">
            <v/>
          </cell>
          <cell r="BJ23" t="str">
            <v/>
          </cell>
          <cell r="BL23" t="str">
            <v/>
          </cell>
          <cell r="BM23" t="str">
            <v/>
          </cell>
        </row>
        <row r="24">
          <cell r="A24">
            <v>21</v>
          </cell>
          <cell r="B24" t="str">
            <v/>
          </cell>
          <cell r="D24" t="str">
            <v/>
          </cell>
          <cell r="E24" t="str">
            <v/>
          </cell>
          <cell r="G24" t="str">
            <v/>
          </cell>
          <cell r="I24" t="str">
            <v/>
          </cell>
          <cell r="J24" t="str">
            <v/>
          </cell>
          <cell r="L24" t="str">
            <v/>
          </cell>
          <cell r="N24" t="str">
            <v/>
          </cell>
          <cell r="O24" t="str">
            <v/>
          </cell>
          <cell r="Q24" t="str">
            <v/>
          </cell>
          <cell r="S24" t="str">
            <v/>
          </cell>
          <cell r="T24" t="str">
            <v/>
          </cell>
          <cell r="V24" t="str">
            <v/>
          </cell>
          <cell r="X24" t="str">
            <v/>
          </cell>
          <cell r="Y24" t="str">
            <v/>
          </cell>
          <cell r="AA24" t="str">
            <v/>
          </cell>
          <cell r="AC24" t="str">
            <v/>
          </cell>
          <cell r="AD24" t="str">
            <v/>
          </cell>
          <cell r="AF24" t="str">
            <v/>
          </cell>
          <cell r="AH24" t="str">
            <v/>
          </cell>
          <cell r="AI24" t="str">
            <v/>
          </cell>
          <cell r="AK24" t="str">
            <v/>
          </cell>
          <cell r="AM24" t="str">
            <v/>
          </cell>
          <cell r="AN24" t="str">
            <v/>
          </cell>
          <cell r="AP24" t="str">
            <v/>
          </cell>
          <cell r="AR24" t="str">
            <v/>
          </cell>
          <cell r="AS24" t="str">
            <v/>
          </cell>
          <cell r="AU24" t="str">
            <v/>
          </cell>
          <cell r="AW24" t="str">
            <v/>
          </cell>
          <cell r="AX24" t="str">
            <v/>
          </cell>
          <cell r="AZ24" t="str">
            <v/>
          </cell>
          <cell r="BB24" t="str">
            <v/>
          </cell>
          <cell r="BC24" t="str">
            <v/>
          </cell>
          <cell r="BE24" t="str">
            <v/>
          </cell>
          <cell r="BG24" t="str">
            <v/>
          </cell>
          <cell r="BH24" t="str">
            <v/>
          </cell>
          <cell r="BJ24" t="str">
            <v/>
          </cell>
          <cell r="BL24" t="str">
            <v/>
          </cell>
          <cell r="BM24" t="str">
            <v/>
          </cell>
        </row>
        <row r="25">
          <cell r="A25">
            <v>22</v>
          </cell>
          <cell r="B25" t="str">
            <v/>
          </cell>
          <cell r="D25" t="str">
            <v/>
          </cell>
          <cell r="E25" t="str">
            <v/>
          </cell>
          <cell r="G25" t="str">
            <v/>
          </cell>
          <cell r="I25" t="str">
            <v/>
          </cell>
          <cell r="J25" t="str">
            <v/>
          </cell>
          <cell r="L25" t="str">
            <v/>
          </cell>
          <cell r="N25" t="str">
            <v/>
          </cell>
          <cell r="O25" t="str">
            <v/>
          </cell>
          <cell r="Q25" t="str">
            <v/>
          </cell>
          <cell r="S25" t="str">
            <v/>
          </cell>
          <cell r="T25" t="str">
            <v/>
          </cell>
          <cell r="V25" t="str">
            <v/>
          </cell>
          <cell r="X25" t="str">
            <v/>
          </cell>
          <cell r="Y25" t="str">
            <v/>
          </cell>
          <cell r="AA25" t="str">
            <v/>
          </cell>
          <cell r="AC25" t="str">
            <v/>
          </cell>
          <cell r="AD25" t="str">
            <v/>
          </cell>
          <cell r="AF25" t="str">
            <v/>
          </cell>
          <cell r="AH25" t="str">
            <v/>
          </cell>
          <cell r="AI25" t="str">
            <v/>
          </cell>
          <cell r="AK25" t="str">
            <v/>
          </cell>
          <cell r="AM25" t="str">
            <v/>
          </cell>
          <cell r="AN25" t="str">
            <v/>
          </cell>
          <cell r="AP25" t="str">
            <v/>
          </cell>
          <cell r="AR25" t="str">
            <v/>
          </cell>
          <cell r="AS25" t="str">
            <v/>
          </cell>
          <cell r="AU25" t="str">
            <v/>
          </cell>
          <cell r="AW25" t="str">
            <v/>
          </cell>
          <cell r="AX25" t="str">
            <v/>
          </cell>
          <cell r="AZ25" t="str">
            <v/>
          </cell>
          <cell r="BB25" t="str">
            <v/>
          </cell>
          <cell r="BC25" t="str">
            <v/>
          </cell>
          <cell r="BE25" t="str">
            <v/>
          </cell>
          <cell r="BG25" t="str">
            <v/>
          </cell>
          <cell r="BH25" t="str">
            <v/>
          </cell>
          <cell r="BJ25" t="str">
            <v/>
          </cell>
          <cell r="BL25" t="str">
            <v/>
          </cell>
          <cell r="BM25" t="str">
            <v/>
          </cell>
        </row>
        <row r="26">
          <cell r="A26">
            <v>23</v>
          </cell>
          <cell r="B26" t="str">
            <v/>
          </cell>
          <cell r="D26" t="str">
            <v/>
          </cell>
          <cell r="E26" t="str">
            <v/>
          </cell>
          <cell r="G26" t="str">
            <v/>
          </cell>
          <cell r="I26" t="str">
            <v/>
          </cell>
          <cell r="J26" t="str">
            <v/>
          </cell>
          <cell r="L26" t="str">
            <v/>
          </cell>
          <cell r="N26" t="str">
            <v/>
          </cell>
          <cell r="O26" t="str">
            <v/>
          </cell>
          <cell r="Q26" t="str">
            <v/>
          </cell>
          <cell r="S26" t="str">
            <v/>
          </cell>
          <cell r="T26" t="str">
            <v/>
          </cell>
          <cell r="V26" t="str">
            <v/>
          </cell>
          <cell r="X26" t="str">
            <v/>
          </cell>
          <cell r="Y26" t="str">
            <v/>
          </cell>
          <cell r="AA26" t="str">
            <v/>
          </cell>
          <cell r="AC26" t="str">
            <v/>
          </cell>
          <cell r="AD26" t="str">
            <v/>
          </cell>
          <cell r="AF26" t="str">
            <v/>
          </cell>
          <cell r="AH26" t="str">
            <v/>
          </cell>
          <cell r="AI26" t="str">
            <v/>
          </cell>
          <cell r="AK26" t="str">
            <v/>
          </cell>
          <cell r="AM26" t="str">
            <v/>
          </cell>
          <cell r="AN26" t="str">
            <v/>
          </cell>
          <cell r="AP26" t="str">
            <v/>
          </cell>
          <cell r="AR26" t="str">
            <v/>
          </cell>
          <cell r="AS26" t="str">
            <v/>
          </cell>
          <cell r="AU26" t="str">
            <v/>
          </cell>
          <cell r="AW26" t="str">
            <v/>
          </cell>
          <cell r="AX26" t="str">
            <v/>
          </cell>
          <cell r="AZ26" t="str">
            <v/>
          </cell>
          <cell r="BB26" t="str">
            <v/>
          </cell>
          <cell r="BC26" t="str">
            <v/>
          </cell>
          <cell r="BE26" t="str">
            <v/>
          </cell>
          <cell r="BG26" t="str">
            <v/>
          </cell>
          <cell r="BH26" t="str">
            <v/>
          </cell>
          <cell r="BJ26" t="str">
            <v/>
          </cell>
          <cell r="BL26" t="str">
            <v/>
          </cell>
          <cell r="BM26" t="str">
            <v/>
          </cell>
        </row>
        <row r="27">
          <cell r="A27">
            <v>24</v>
          </cell>
          <cell r="B27" t="str">
            <v/>
          </cell>
          <cell r="D27" t="str">
            <v/>
          </cell>
          <cell r="E27" t="str">
            <v/>
          </cell>
          <cell r="G27" t="str">
            <v/>
          </cell>
          <cell r="I27" t="str">
            <v/>
          </cell>
          <cell r="J27" t="str">
            <v/>
          </cell>
          <cell r="L27" t="str">
            <v/>
          </cell>
          <cell r="N27" t="str">
            <v/>
          </cell>
          <cell r="O27" t="str">
            <v/>
          </cell>
          <cell r="Q27" t="str">
            <v/>
          </cell>
          <cell r="S27" t="str">
            <v/>
          </cell>
          <cell r="T27" t="str">
            <v/>
          </cell>
          <cell r="V27" t="str">
            <v/>
          </cell>
          <cell r="X27" t="str">
            <v/>
          </cell>
          <cell r="Y27" t="str">
            <v/>
          </cell>
          <cell r="AA27" t="str">
            <v/>
          </cell>
          <cell r="AC27" t="str">
            <v/>
          </cell>
          <cell r="AD27" t="str">
            <v/>
          </cell>
          <cell r="AF27" t="str">
            <v/>
          </cell>
          <cell r="AH27" t="str">
            <v/>
          </cell>
          <cell r="AI27" t="str">
            <v/>
          </cell>
          <cell r="AK27" t="str">
            <v/>
          </cell>
          <cell r="AM27" t="str">
            <v/>
          </cell>
          <cell r="AN27" t="str">
            <v/>
          </cell>
          <cell r="AP27" t="str">
            <v/>
          </cell>
          <cell r="AR27" t="str">
            <v/>
          </cell>
          <cell r="AS27" t="str">
            <v/>
          </cell>
          <cell r="AU27" t="str">
            <v/>
          </cell>
          <cell r="AW27" t="str">
            <v/>
          </cell>
          <cell r="AX27" t="str">
            <v/>
          </cell>
          <cell r="AZ27" t="str">
            <v/>
          </cell>
          <cell r="BB27" t="str">
            <v/>
          </cell>
          <cell r="BC27" t="str">
            <v/>
          </cell>
          <cell r="BE27" t="str">
            <v/>
          </cell>
          <cell r="BG27" t="str">
            <v/>
          </cell>
          <cell r="BH27" t="str">
            <v/>
          </cell>
          <cell r="BJ27" t="str">
            <v/>
          </cell>
          <cell r="BL27" t="str">
            <v/>
          </cell>
          <cell r="BM27" t="str">
            <v/>
          </cell>
        </row>
        <row r="28">
          <cell r="A28">
            <v>25</v>
          </cell>
          <cell r="B28" t="str">
            <v/>
          </cell>
          <cell r="D28" t="str">
            <v/>
          </cell>
          <cell r="E28" t="str">
            <v/>
          </cell>
          <cell r="G28" t="str">
            <v/>
          </cell>
          <cell r="I28" t="str">
            <v/>
          </cell>
          <cell r="J28" t="str">
            <v/>
          </cell>
          <cell r="L28" t="str">
            <v/>
          </cell>
          <cell r="N28" t="str">
            <v/>
          </cell>
          <cell r="O28" t="str">
            <v/>
          </cell>
          <cell r="Q28" t="str">
            <v/>
          </cell>
          <cell r="S28" t="str">
            <v/>
          </cell>
          <cell r="T28" t="str">
            <v/>
          </cell>
          <cell r="V28" t="str">
            <v/>
          </cell>
          <cell r="X28" t="str">
            <v/>
          </cell>
          <cell r="Y28" t="str">
            <v/>
          </cell>
          <cell r="AA28" t="str">
            <v/>
          </cell>
          <cell r="AC28" t="str">
            <v/>
          </cell>
          <cell r="AD28" t="str">
            <v/>
          </cell>
          <cell r="AF28" t="str">
            <v/>
          </cell>
          <cell r="AH28" t="str">
            <v/>
          </cell>
          <cell r="AI28" t="str">
            <v/>
          </cell>
          <cell r="AK28" t="str">
            <v/>
          </cell>
          <cell r="AM28" t="str">
            <v/>
          </cell>
          <cell r="AN28" t="str">
            <v/>
          </cell>
          <cell r="AP28" t="str">
            <v/>
          </cell>
          <cell r="AR28" t="str">
            <v/>
          </cell>
          <cell r="AS28" t="str">
            <v/>
          </cell>
          <cell r="AU28" t="str">
            <v/>
          </cell>
          <cell r="AW28" t="str">
            <v/>
          </cell>
          <cell r="AX28" t="str">
            <v/>
          </cell>
          <cell r="AZ28" t="str">
            <v/>
          </cell>
          <cell r="BB28" t="str">
            <v/>
          </cell>
          <cell r="BC28" t="str">
            <v/>
          </cell>
          <cell r="BE28" t="str">
            <v/>
          </cell>
          <cell r="BG28" t="str">
            <v/>
          </cell>
          <cell r="BH28" t="str">
            <v/>
          </cell>
          <cell r="BJ28" t="str">
            <v/>
          </cell>
          <cell r="BL28" t="str">
            <v/>
          </cell>
          <cell r="BM28" t="str">
            <v/>
          </cell>
        </row>
      </sheetData>
      <sheetData sheetId="3">
        <row r="1">
          <cell r="A1" t="str">
            <v>čís. sek</v>
          </cell>
          <cell r="B1" t="str">
            <v>SEKTOR</v>
          </cell>
          <cell r="G1" t="str">
            <v>SEKTOR</v>
          </cell>
          <cell r="L1" t="str">
            <v>SEKTOR</v>
          </cell>
          <cell r="Q1" t="str">
            <v>SEKTOR</v>
          </cell>
          <cell r="V1" t="str">
            <v>SEKTOR</v>
          </cell>
          <cell r="AA1" t="str">
            <v>SEKTOR</v>
          </cell>
          <cell r="AF1" t="str">
            <v>SEKTOR</v>
          </cell>
          <cell r="AK1" t="str">
            <v>SEKTOR</v>
          </cell>
          <cell r="AP1" t="str">
            <v>SEKTOR</v>
          </cell>
          <cell r="AU1" t="str">
            <v>SEKTOR</v>
          </cell>
          <cell r="AZ1" t="str">
            <v>SEKTOR</v>
          </cell>
          <cell r="BE1" t="str">
            <v>SEKTOR</v>
          </cell>
          <cell r="BJ1" t="str">
            <v>SEKTOR</v>
          </cell>
        </row>
        <row r="2">
          <cell r="B2" t="str">
            <v>A</v>
          </cell>
          <cell r="G2" t="str">
            <v>B</v>
          </cell>
          <cell r="L2" t="str">
            <v>C</v>
          </cell>
          <cell r="Q2" t="str">
            <v>D</v>
          </cell>
          <cell r="V2" t="str">
            <v>E</v>
          </cell>
          <cell r="AA2" t="str">
            <v>F</v>
          </cell>
          <cell r="AF2" t="str">
            <v>G</v>
          </cell>
          <cell r="AK2" t="str">
            <v>H</v>
          </cell>
          <cell r="AP2" t="str">
            <v>I</v>
          </cell>
          <cell r="AU2" t="str">
            <v>J</v>
          </cell>
          <cell r="AZ2" t="str">
            <v>K</v>
          </cell>
          <cell r="BE2" t="str">
            <v>L</v>
          </cell>
          <cell r="BJ2" t="str">
            <v>M</v>
          </cell>
        </row>
        <row r="3">
          <cell r="B3" t="str">
            <v>Jméno</v>
          </cell>
          <cell r="C3" t="str">
            <v>hmotn.</v>
          </cell>
          <cell r="D3" t="str">
            <v>p</v>
          </cell>
          <cell r="E3" t="str">
            <v>um.</v>
          </cell>
          <cell r="F3" t="str">
            <v>Podpis</v>
          </cell>
          <cell r="G3" t="str">
            <v>Jméno</v>
          </cell>
          <cell r="H3" t="str">
            <v>hmotn.</v>
          </cell>
          <cell r="I3" t="str">
            <v>p</v>
          </cell>
          <cell r="J3" t="str">
            <v>um.</v>
          </cell>
          <cell r="K3" t="str">
            <v>Podpis</v>
          </cell>
          <cell r="L3" t="str">
            <v>Jméno</v>
          </cell>
          <cell r="M3" t="str">
            <v>hmotn.</v>
          </cell>
          <cell r="N3" t="str">
            <v>p</v>
          </cell>
          <cell r="O3" t="str">
            <v>um.</v>
          </cell>
          <cell r="P3" t="str">
            <v>Podpis</v>
          </cell>
          <cell r="Q3" t="str">
            <v>Jméno</v>
          </cell>
          <cell r="R3" t="str">
            <v>hmotn.</v>
          </cell>
          <cell r="S3" t="str">
            <v>p</v>
          </cell>
          <cell r="T3" t="str">
            <v>um.</v>
          </cell>
          <cell r="U3" t="str">
            <v>Podpis</v>
          </cell>
          <cell r="V3" t="str">
            <v>Jméno</v>
          </cell>
          <cell r="W3" t="str">
            <v>hmotn.</v>
          </cell>
          <cell r="X3" t="str">
            <v>p</v>
          </cell>
          <cell r="Y3" t="str">
            <v>um.</v>
          </cell>
          <cell r="Z3" t="str">
            <v>Podpis</v>
          </cell>
          <cell r="AA3" t="str">
            <v>Jméno</v>
          </cell>
          <cell r="AB3" t="str">
            <v>hmotn.</v>
          </cell>
          <cell r="AC3" t="str">
            <v>p</v>
          </cell>
          <cell r="AD3" t="str">
            <v>um.</v>
          </cell>
          <cell r="AE3" t="str">
            <v>Podpis</v>
          </cell>
          <cell r="AF3" t="str">
            <v>Jméno</v>
          </cell>
          <cell r="AG3" t="str">
            <v>hmotn.</v>
          </cell>
          <cell r="AH3" t="str">
            <v>p</v>
          </cell>
          <cell r="AI3" t="str">
            <v>um.</v>
          </cell>
          <cell r="AJ3" t="str">
            <v>Podpis</v>
          </cell>
          <cell r="AK3" t="str">
            <v>Jméno</v>
          </cell>
          <cell r="AL3" t="str">
            <v>hmotn.</v>
          </cell>
          <cell r="AM3" t="str">
            <v>p</v>
          </cell>
          <cell r="AN3" t="str">
            <v>um.</v>
          </cell>
          <cell r="AO3" t="str">
            <v>Podpis</v>
          </cell>
          <cell r="AP3" t="str">
            <v>Jméno</v>
          </cell>
          <cell r="AQ3" t="str">
            <v>hmotn.</v>
          </cell>
          <cell r="AR3" t="str">
            <v>p</v>
          </cell>
          <cell r="AS3" t="str">
            <v>um.</v>
          </cell>
          <cell r="AT3" t="str">
            <v>Podpis</v>
          </cell>
          <cell r="AU3" t="str">
            <v>Jméno</v>
          </cell>
          <cell r="AV3" t="str">
            <v>hmotn.</v>
          </cell>
          <cell r="AW3" t="str">
            <v>p</v>
          </cell>
          <cell r="AX3" t="str">
            <v>um.</v>
          </cell>
          <cell r="AY3" t="str">
            <v>Podpis</v>
          </cell>
          <cell r="AZ3" t="str">
            <v>Jméno</v>
          </cell>
          <cell r="BA3" t="str">
            <v>hmotn.</v>
          </cell>
          <cell r="BB3" t="str">
            <v>p</v>
          </cell>
          <cell r="BC3" t="str">
            <v>um.</v>
          </cell>
          <cell r="BD3" t="str">
            <v>Podpis</v>
          </cell>
          <cell r="BE3" t="str">
            <v>Jméno</v>
          </cell>
          <cell r="BF3" t="str">
            <v>hmotn.</v>
          </cell>
          <cell r="BG3" t="str">
            <v>p</v>
          </cell>
          <cell r="BH3" t="str">
            <v>um.</v>
          </cell>
          <cell r="BI3" t="str">
            <v>Podpis</v>
          </cell>
          <cell r="BJ3" t="str">
            <v>Jméno</v>
          </cell>
          <cell r="BK3" t="str">
            <v>hmotn.</v>
          </cell>
          <cell r="BL3" t="str">
            <v>p</v>
          </cell>
          <cell r="BM3" t="str">
            <v>um.</v>
          </cell>
          <cell r="BN3" t="str">
            <v>Podpis</v>
          </cell>
        </row>
        <row r="4">
          <cell r="A4">
            <v>1</v>
          </cell>
          <cell r="B4" t="str">
            <v>Jan Prepsl</v>
          </cell>
          <cell r="C4">
            <v>12030</v>
          </cell>
          <cell r="D4">
            <v>1</v>
          </cell>
          <cell r="E4">
            <v>1</v>
          </cell>
          <cell r="G4" t="str">
            <v>Petr Vymazal</v>
          </cell>
          <cell r="H4">
            <v>5700</v>
          </cell>
          <cell r="I4">
            <v>5</v>
          </cell>
          <cell r="J4">
            <v>5</v>
          </cell>
          <cell r="L4" t="str">
            <v>Jaroslav Burianek</v>
          </cell>
          <cell r="M4">
            <v>4420</v>
          </cell>
          <cell r="N4">
            <v>6</v>
          </cell>
          <cell r="O4">
            <v>6</v>
          </cell>
          <cell r="Q4" t="str">
            <v>František Koubek</v>
          </cell>
          <cell r="R4">
            <v>1220</v>
          </cell>
          <cell r="S4">
            <v>12</v>
          </cell>
          <cell r="T4">
            <v>12</v>
          </cell>
          <cell r="V4" t="str">
            <v>Luboš Kuneš</v>
          </cell>
          <cell r="W4">
            <v>12840</v>
          </cell>
          <cell r="X4">
            <v>1</v>
          </cell>
          <cell r="Y4">
            <v>1</v>
          </cell>
          <cell r="AA4" t="str">
            <v>Petr Reichrt</v>
          </cell>
          <cell r="AB4">
            <v>4880</v>
          </cell>
          <cell r="AC4">
            <v>10</v>
          </cell>
          <cell r="AD4">
            <v>10</v>
          </cell>
          <cell r="AF4" t="str">
            <v/>
          </cell>
          <cell r="AH4" t="str">
            <v/>
          </cell>
          <cell r="AI4" t="str">
            <v/>
          </cell>
          <cell r="AK4" t="str">
            <v/>
          </cell>
          <cell r="AM4" t="str">
            <v/>
          </cell>
          <cell r="AN4" t="str">
            <v/>
          </cell>
          <cell r="AP4" t="str">
            <v/>
          </cell>
          <cell r="AR4" t="str">
            <v/>
          </cell>
          <cell r="AS4" t="str">
            <v/>
          </cell>
          <cell r="AU4" t="str">
            <v/>
          </cell>
          <cell r="AW4" t="str">
            <v/>
          </cell>
          <cell r="AX4" t="str">
            <v/>
          </cell>
          <cell r="AZ4" t="str">
            <v/>
          </cell>
          <cell r="BB4" t="str">
            <v/>
          </cell>
          <cell r="BC4" t="str">
            <v/>
          </cell>
          <cell r="BE4" t="str">
            <v/>
          </cell>
          <cell r="BG4" t="str">
            <v/>
          </cell>
          <cell r="BH4" t="str">
            <v/>
          </cell>
          <cell r="BJ4" t="str">
            <v/>
          </cell>
          <cell r="BL4" t="str">
            <v/>
          </cell>
          <cell r="BM4" t="str">
            <v/>
          </cell>
        </row>
        <row r="5">
          <cell r="A5">
            <v>2</v>
          </cell>
          <cell r="B5" t="str">
            <v>Ladislav Chalupa</v>
          </cell>
          <cell r="C5">
            <v>7280</v>
          </cell>
          <cell r="D5">
            <v>8</v>
          </cell>
          <cell r="E5">
            <v>8</v>
          </cell>
          <cell r="G5" t="str">
            <v>Martin Maťák</v>
          </cell>
          <cell r="H5">
            <v>9960</v>
          </cell>
          <cell r="I5">
            <v>2</v>
          </cell>
          <cell r="J5">
            <v>2</v>
          </cell>
          <cell r="L5" t="str">
            <v>Kalachev Ilya</v>
          </cell>
          <cell r="M5">
            <v>1540</v>
          </cell>
          <cell r="N5">
            <v>13</v>
          </cell>
          <cell r="O5">
            <v>13</v>
          </cell>
          <cell r="Q5" t="str">
            <v>František  Pelíšek</v>
          </cell>
          <cell r="R5">
            <v>4020</v>
          </cell>
          <cell r="S5">
            <v>5</v>
          </cell>
          <cell r="T5">
            <v>5</v>
          </cell>
          <cell r="V5" t="str">
            <v>Glinskiy Sergey</v>
          </cell>
          <cell r="W5">
            <v>2840</v>
          </cell>
          <cell r="X5">
            <v>9</v>
          </cell>
          <cell r="Y5">
            <v>9</v>
          </cell>
          <cell r="AA5" t="str">
            <v>Radek Chudomel</v>
          </cell>
          <cell r="AB5">
            <v>3780</v>
          </cell>
          <cell r="AC5">
            <v>11</v>
          </cell>
          <cell r="AD5">
            <v>11</v>
          </cell>
          <cell r="AF5" t="str">
            <v/>
          </cell>
          <cell r="AH5" t="str">
            <v/>
          </cell>
          <cell r="AI5" t="str">
            <v/>
          </cell>
          <cell r="AK5" t="str">
            <v/>
          </cell>
          <cell r="AM5" t="str">
            <v/>
          </cell>
          <cell r="AN5" t="str">
            <v/>
          </cell>
          <cell r="AP5" t="str">
            <v/>
          </cell>
          <cell r="AR5" t="str">
            <v/>
          </cell>
          <cell r="AS5" t="str">
            <v/>
          </cell>
          <cell r="AU5" t="str">
            <v/>
          </cell>
          <cell r="AW5" t="str">
            <v/>
          </cell>
          <cell r="AX5" t="str">
            <v/>
          </cell>
          <cell r="AZ5" t="str">
            <v/>
          </cell>
          <cell r="BB5" t="str">
            <v/>
          </cell>
          <cell r="BC5" t="str">
            <v/>
          </cell>
          <cell r="BE5" t="str">
            <v/>
          </cell>
          <cell r="BG5" t="str">
            <v/>
          </cell>
          <cell r="BH5" t="str">
            <v/>
          </cell>
          <cell r="BJ5" t="str">
            <v/>
          </cell>
          <cell r="BL5" t="str">
            <v/>
          </cell>
          <cell r="BM5" t="str">
            <v/>
          </cell>
        </row>
        <row r="6">
          <cell r="A6">
            <v>3</v>
          </cell>
          <cell r="B6" t="str">
            <v>Václav Hanousek</v>
          </cell>
          <cell r="C6">
            <v>9280</v>
          </cell>
          <cell r="D6">
            <v>2</v>
          </cell>
          <cell r="E6">
            <v>2</v>
          </cell>
          <cell r="G6" t="str">
            <v>Martin Bruckner</v>
          </cell>
          <cell r="H6">
            <v>540</v>
          </cell>
          <cell r="I6">
            <v>10</v>
          </cell>
          <cell r="J6">
            <v>10.5</v>
          </cell>
          <cell r="L6" t="str">
            <v>Jakub Bárta</v>
          </cell>
          <cell r="M6">
            <v>6960</v>
          </cell>
          <cell r="N6">
            <v>1</v>
          </cell>
          <cell r="O6">
            <v>1</v>
          </cell>
          <cell r="Q6" t="str">
            <v>Pavel Krýsl</v>
          </cell>
          <cell r="R6">
            <v>13440</v>
          </cell>
          <cell r="S6">
            <v>1</v>
          </cell>
          <cell r="T6">
            <v>1</v>
          </cell>
          <cell r="V6" t="str">
            <v>Petr Divíšek</v>
          </cell>
          <cell r="W6">
            <v>2880</v>
          </cell>
          <cell r="X6">
            <v>7</v>
          </cell>
          <cell r="Y6">
            <v>7.5</v>
          </cell>
          <cell r="AA6" t="str">
            <v>Michal Vaněk</v>
          </cell>
          <cell r="AB6">
            <v>8220</v>
          </cell>
          <cell r="AC6">
            <v>4</v>
          </cell>
          <cell r="AD6">
            <v>4</v>
          </cell>
          <cell r="AF6" t="str">
            <v/>
          </cell>
          <cell r="AH6" t="str">
            <v/>
          </cell>
          <cell r="AI6" t="str">
            <v/>
          </cell>
          <cell r="AK6" t="str">
            <v/>
          </cell>
          <cell r="AM6" t="str">
            <v/>
          </cell>
          <cell r="AN6" t="str">
            <v/>
          </cell>
          <cell r="AP6" t="str">
            <v/>
          </cell>
          <cell r="AR6" t="str">
            <v/>
          </cell>
          <cell r="AS6" t="str">
            <v/>
          </cell>
          <cell r="AU6" t="str">
            <v/>
          </cell>
          <cell r="AW6" t="str">
            <v/>
          </cell>
          <cell r="AX6" t="str">
            <v/>
          </cell>
          <cell r="AZ6" t="str">
            <v/>
          </cell>
          <cell r="BB6" t="str">
            <v/>
          </cell>
          <cell r="BC6" t="str">
            <v/>
          </cell>
          <cell r="BE6" t="str">
            <v/>
          </cell>
          <cell r="BG6" t="str">
            <v/>
          </cell>
          <cell r="BH6" t="str">
            <v/>
          </cell>
          <cell r="BJ6" t="str">
            <v/>
          </cell>
          <cell r="BL6" t="str">
            <v/>
          </cell>
          <cell r="BM6" t="str">
            <v/>
          </cell>
        </row>
        <row r="7">
          <cell r="A7">
            <v>4</v>
          </cell>
          <cell r="B7" t="str">
            <v>Zděněk Novák</v>
          </cell>
          <cell r="C7">
            <v>6980</v>
          </cell>
          <cell r="D7">
            <v>9</v>
          </cell>
          <cell r="E7">
            <v>9</v>
          </cell>
          <cell r="G7" t="str">
            <v>Miroslav Stejskal</v>
          </cell>
          <cell r="H7">
            <v>540</v>
          </cell>
          <cell r="I7">
            <v>10</v>
          </cell>
          <cell r="J7">
            <v>10.5</v>
          </cell>
          <cell r="L7" t="str">
            <v>Tomáš Miler</v>
          </cell>
          <cell r="M7">
            <v>3440</v>
          </cell>
          <cell r="N7">
            <v>8</v>
          </cell>
          <cell r="O7">
            <v>8</v>
          </cell>
          <cell r="Q7" t="str">
            <v>Jan Novák</v>
          </cell>
          <cell r="R7">
            <v>3900</v>
          </cell>
          <cell r="S7">
            <v>6</v>
          </cell>
          <cell r="T7">
            <v>6</v>
          </cell>
          <cell r="V7" t="str">
            <v>Radek Křenek</v>
          </cell>
          <cell r="W7">
            <v>2880</v>
          </cell>
          <cell r="X7">
            <v>7</v>
          </cell>
          <cell r="Y7">
            <v>7.5</v>
          </cell>
          <cell r="AA7" t="str">
            <v>Vladimír Hrabal</v>
          </cell>
          <cell r="AB7">
            <v>14400</v>
          </cell>
          <cell r="AC7">
            <v>1</v>
          </cell>
          <cell r="AD7">
            <v>1</v>
          </cell>
          <cell r="AF7" t="str">
            <v/>
          </cell>
          <cell r="AH7" t="str">
            <v/>
          </cell>
          <cell r="AI7" t="str">
            <v/>
          </cell>
          <cell r="AK7" t="str">
            <v/>
          </cell>
          <cell r="AM7" t="str">
            <v/>
          </cell>
          <cell r="AN7" t="str">
            <v/>
          </cell>
          <cell r="AP7" t="str">
            <v/>
          </cell>
          <cell r="AR7" t="str">
            <v/>
          </cell>
          <cell r="AS7" t="str">
            <v/>
          </cell>
          <cell r="AU7" t="str">
            <v/>
          </cell>
          <cell r="AW7" t="str">
            <v/>
          </cell>
          <cell r="AX7" t="str">
            <v/>
          </cell>
          <cell r="AZ7" t="str">
            <v/>
          </cell>
          <cell r="BB7" t="str">
            <v/>
          </cell>
          <cell r="BC7" t="str">
            <v/>
          </cell>
          <cell r="BE7" t="str">
            <v/>
          </cell>
          <cell r="BG7" t="str">
            <v/>
          </cell>
          <cell r="BH7" t="str">
            <v/>
          </cell>
          <cell r="BJ7" t="str">
            <v/>
          </cell>
          <cell r="BL7" t="str">
            <v/>
          </cell>
          <cell r="BM7" t="str">
            <v/>
          </cell>
        </row>
        <row r="8">
          <cell r="A8">
            <v>5</v>
          </cell>
          <cell r="B8" t="str">
            <v>Roman Vican</v>
          </cell>
          <cell r="C8">
            <v>5060</v>
          </cell>
          <cell r="D8">
            <v>12</v>
          </cell>
          <cell r="E8">
            <v>12</v>
          </cell>
          <cell r="G8" t="str">
            <v>Jozef Dohnal</v>
          </cell>
          <cell r="H8">
            <v>4140</v>
          </cell>
          <cell r="I8">
            <v>8</v>
          </cell>
          <cell r="J8">
            <v>8</v>
          </cell>
          <cell r="L8" t="str">
            <v>Roman Bartoň</v>
          </cell>
          <cell r="M8">
            <v>6820</v>
          </cell>
          <cell r="N8">
            <v>2</v>
          </cell>
          <cell r="O8">
            <v>2</v>
          </cell>
          <cell r="Q8" t="str">
            <v>Petr Havlíček</v>
          </cell>
          <cell r="R8">
            <v>3440</v>
          </cell>
          <cell r="S8">
            <v>7</v>
          </cell>
          <cell r="T8">
            <v>7</v>
          </cell>
          <cell r="V8" t="str">
            <v>Kája Staněk</v>
          </cell>
          <cell r="W8">
            <v>6780</v>
          </cell>
          <cell r="X8">
            <v>3</v>
          </cell>
          <cell r="Y8">
            <v>3</v>
          </cell>
          <cell r="AA8" t="str">
            <v>Lukáš Hanák</v>
          </cell>
          <cell r="AB8">
            <v>6240</v>
          </cell>
          <cell r="AC8">
            <v>8</v>
          </cell>
          <cell r="AD8">
            <v>8</v>
          </cell>
          <cell r="AF8" t="str">
            <v/>
          </cell>
          <cell r="AH8" t="str">
            <v/>
          </cell>
          <cell r="AI8" t="str">
            <v/>
          </cell>
          <cell r="AK8" t="str">
            <v/>
          </cell>
          <cell r="AM8" t="str">
            <v/>
          </cell>
          <cell r="AN8" t="str">
            <v/>
          </cell>
          <cell r="AP8" t="str">
            <v/>
          </cell>
          <cell r="AR8" t="str">
            <v/>
          </cell>
          <cell r="AS8" t="str">
            <v/>
          </cell>
          <cell r="AU8" t="str">
            <v/>
          </cell>
          <cell r="AW8" t="str">
            <v/>
          </cell>
          <cell r="AX8" t="str">
            <v/>
          </cell>
          <cell r="AZ8" t="str">
            <v/>
          </cell>
          <cell r="BB8" t="str">
            <v/>
          </cell>
          <cell r="BC8" t="str">
            <v/>
          </cell>
          <cell r="BE8" t="str">
            <v/>
          </cell>
          <cell r="BG8" t="str">
            <v/>
          </cell>
          <cell r="BH8" t="str">
            <v/>
          </cell>
          <cell r="BJ8" t="str">
            <v/>
          </cell>
          <cell r="BL8" t="str">
            <v/>
          </cell>
          <cell r="BM8" t="str">
            <v/>
          </cell>
        </row>
        <row r="9">
          <cell r="A9">
            <v>6</v>
          </cell>
          <cell r="B9" t="str">
            <v>Petr Funda</v>
          </cell>
          <cell r="C9">
            <v>8180</v>
          </cell>
          <cell r="D9">
            <v>6</v>
          </cell>
          <cell r="E9">
            <v>6</v>
          </cell>
          <cell r="G9" t="str">
            <v>Kateřina Bechyňská</v>
          </cell>
          <cell r="H9">
            <v>380</v>
          </cell>
          <cell r="I9">
            <v>13</v>
          </cell>
          <cell r="J9">
            <v>13</v>
          </cell>
          <cell r="L9" t="str">
            <v>Michl Řehoř</v>
          </cell>
          <cell r="M9">
            <v>1620</v>
          </cell>
          <cell r="N9">
            <v>12</v>
          </cell>
          <cell r="O9">
            <v>12</v>
          </cell>
          <cell r="Q9" t="str">
            <v>Jaroslav Kameník</v>
          </cell>
          <cell r="R9">
            <v>2660</v>
          </cell>
          <cell r="S9">
            <v>8</v>
          </cell>
          <cell r="T9">
            <v>8</v>
          </cell>
          <cell r="V9" t="str">
            <v>Jaroslav Konopásek</v>
          </cell>
          <cell r="W9">
            <v>2560</v>
          </cell>
          <cell r="X9">
            <v>11</v>
          </cell>
          <cell r="Y9">
            <v>11</v>
          </cell>
          <cell r="AA9" t="str">
            <v>Pavel Nocar</v>
          </cell>
          <cell r="AB9">
            <v>6460</v>
          </cell>
          <cell r="AC9">
            <v>7</v>
          </cell>
          <cell r="AD9">
            <v>7</v>
          </cell>
          <cell r="AF9" t="str">
            <v/>
          </cell>
          <cell r="AH9" t="str">
            <v/>
          </cell>
          <cell r="AI9" t="str">
            <v/>
          </cell>
          <cell r="AK9" t="str">
            <v/>
          </cell>
          <cell r="AM9" t="str">
            <v/>
          </cell>
          <cell r="AN9" t="str">
            <v/>
          </cell>
          <cell r="AP9" t="str">
            <v/>
          </cell>
          <cell r="AR9" t="str">
            <v/>
          </cell>
          <cell r="AS9" t="str">
            <v/>
          </cell>
          <cell r="AU9" t="str">
            <v/>
          </cell>
          <cell r="AW9" t="str">
            <v/>
          </cell>
          <cell r="AX9" t="str">
            <v/>
          </cell>
          <cell r="AZ9" t="str">
            <v/>
          </cell>
          <cell r="BB9" t="str">
            <v/>
          </cell>
          <cell r="BC9" t="str">
            <v/>
          </cell>
          <cell r="BE9" t="str">
            <v/>
          </cell>
          <cell r="BG9" t="str">
            <v/>
          </cell>
          <cell r="BH9" t="str">
            <v/>
          </cell>
          <cell r="BJ9" t="str">
            <v/>
          </cell>
          <cell r="BL9" t="str">
            <v/>
          </cell>
          <cell r="BM9" t="str">
            <v/>
          </cell>
        </row>
        <row r="10">
          <cell r="A10">
            <v>7</v>
          </cell>
          <cell r="B10" t="str">
            <v>Jan Tichý</v>
          </cell>
          <cell r="C10">
            <v>6500</v>
          </cell>
          <cell r="D10">
            <v>11</v>
          </cell>
          <cell r="E10">
            <v>11</v>
          </cell>
          <cell r="G10" t="str">
            <v>Ladislav Konopásek</v>
          </cell>
          <cell r="H10">
            <v>7780</v>
          </cell>
          <cell r="I10">
            <v>3</v>
          </cell>
          <cell r="J10">
            <v>3</v>
          </cell>
          <cell r="L10" t="str">
            <v>Václav Kabourek</v>
          </cell>
          <cell r="M10">
            <v>780</v>
          </cell>
          <cell r="N10">
            <v>14</v>
          </cell>
          <cell r="O10">
            <v>14</v>
          </cell>
          <cell r="Q10" t="str">
            <v>Václav Hulec</v>
          </cell>
          <cell r="R10">
            <v>2440</v>
          </cell>
          <cell r="S10">
            <v>9</v>
          </cell>
          <cell r="T10">
            <v>9</v>
          </cell>
          <cell r="V10" t="str">
            <v>Josef Konopásek</v>
          </cell>
          <cell r="W10">
            <v>3980</v>
          </cell>
          <cell r="X10">
            <v>5</v>
          </cell>
          <cell r="Y10">
            <v>5</v>
          </cell>
          <cell r="AA10" t="str">
            <v>Jiří Kameník</v>
          </cell>
          <cell r="AB10">
            <v>3140</v>
          </cell>
          <cell r="AC10">
            <v>13</v>
          </cell>
          <cell r="AD10">
            <v>13</v>
          </cell>
          <cell r="AF10" t="str">
            <v/>
          </cell>
          <cell r="AH10" t="str">
            <v/>
          </cell>
          <cell r="AI10" t="str">
            <v/>
          </cell>
          <cell r="AK10" t="str">
            <v/>
          </cell>
          <cell r="AM10" t="str">
            <v/>
          </cell>
          <cell r="AN10" t="str">
            <v/>
          </cell>
          <cell r="AP10" t="str">
            <v/>
          </cell>
          <cell r="AR10" t="str">
            <v/>
          </cell>
          <cell r="AS10" t="str">
            <v/>
          </cell>
          <cell r="AU10" t="str">
            <v/>
          </cell>
          <cell r="AW10" t="str">
            <v/>
          </cell>
          <cell r="AX10" t="str">
            <v/>
          </cell>
          <cell r="AZ10" t="str">
            <v/>
          </cell>
          <cell r="BB10" t="str">
            <v/>
          </cell>
          <cell r="BC10" t="str">
            <v/>
          </cell>
          <cell r="BE10" t="str">
            <v/>
          </cell>
          <cell r="BG10" t="str">
            <v/>
          </cell>
          <cell r="BH10" t="str">
            <v/>
          </cell>
          <cell r="BJ10" t="str">
            <v/>
          </cell>
          <cell r="BL10" t="str">
            <v/>
          </cell>
          <cell r="BM10" t="str">
            <v/>
          </cell>
        </row>
        <row r="11">
          <cell r="A11">
            <v>8</v>
          </cell>
          <cell r="B11" t="str">
            <v>Vladimír Baranka</v>
          </cell>
          <cell r="C11">
            <v>7340</v>
          </cell>
          <cell r="D11">
            <v>7</v>
          </cell>
          <cell r="E11">
            <v>7</v>
          </cell>
          <cell r="G11" t="str">
            <v>Stanislav Srnka</v>
          </cell>
          <cell r="H11">
            <v>5000</v>
          </cell>
          <cell r="I11">
            <v>6</v>
          </cell>
          <cell r="J11">
            <v>6</v>
          </cell>
          <cell r="L11" t="str">
            <v>Petr Přidal</v>
          </cell>
          <cell r="M11">
            <v>3700</v>
          </cell>
          <cell r="N11">
            <v>7</v>
          </cell>
          <cell r="O11">
            <v>7</v>
          </cell>
          <cell r="Q11" t="str">
            <v>Milan Tychler</v>
          </cell>
          <cell r="R11">
            <v>7920</v>
          </cell>
          <cell r="S11">
            <v>2</v>
          </cell>
          <cell r="T11">
            <v>2</v>
          </cell>
          <cell r="V11" t="str">
            <v>Richard Popadinec</v>
          </cell>
          <cell r="W11">
            <v>840</v>
          </cell>
          <cell r="X11">
            <v>13</v>
          </cell>
          <cell r="Y11">
            <v>13</v>
          </cell>
          <cell r="AA11" t="str">
            <v>Petr Kuchař</v>
          </cell>
          <cell r="AB11">
            <v>6680</v>
          </cell>
          <cell r="AC11">
            <v>6</v>
          </cell>
          <cell r="AD11">
            <v>6</v>
          </cell>
          <cell r="AF11" t="str">
            <v/>
          </cell>
          <cell r="AH11" t="str">
            <v/>
          </cell>
          <cell r="AI11" t="str">
            <v/>
          </cell>
          <cell r="AK11" t="str">
            <v/>
          </cell>
          <cell r="AM11" t="str">
            <v/>
          </cell>
          <cell r="AN11" t="str">
            <v/>
          </cell>
          <cell r="AP11" t="str">
            <v/>
          </cell>
          <cell r="AR11" t="str">
            <v/>
          </cell>
          <cell r="AS11" t="str">
            <v/>
          </cell>
          <cell r="AU11" t="str">
            <v/>
          </cell>
          <cell r="AW11" t="str">
            <v/>
          </cell>
          <cell r="AX11" t="str">
            <v/>
          </cell>
          <cell r="AZ11" t="str">
            <v/>
          </cell>
          <cell r="BB11" t="str">
            <v/>
          </cell>
          <cell r="BC11" t="str">
            <v/>
          </cell>
          <cell r="BE11" t="str">
            <v/>
          </cell>
          <cell r="BG11" t="str">
            <v/>
          </cell>
          <cell r="BH11" t="str">
            <v/>
          </cell>
          <cell r="BJ11" t="str">
            <v/>
          </cell>
          <cell r="BL11" t="str">
            <v/>
          </cell>
          <cell r="BM11" t="str">
            <v/>
          </cell>
        </row>
        <row r="12">
          <cell r="A12">
            <v>9</v>
          </cell>
          <cell r="B12" t="str">
            <v>Pavel Bořuta</v>
          </cell>
          <cell r="C12">
            <v>6840</v>
          </cell>
          <cell r="D12">
            <v>10</v>
          </cell>
          <cell r="E12">
            <v>10</v>
          </cell>
          <cell r="G12" t="str">
            <v>Jaroslav Dobšíček</v>
          </cell>
          <cell r="H12">
            <v>2760</v>
          </cell>
          <cell r="I12">
            <v>9</v>
          </cell>
          <cell r="J12">
            <v>9</v>
          </cell>
          <cell r="L12" t="str">
            <v>Pavel Sičák</v>
          </cell>
          <cell r="M12">
            <v>2800</v>
          </cell>
          <cell r="N12">
            <v>9</v>
          </cell>
          <cell r="O12">
            <v>9</v>
          </cell>
          <cell r="Q12" t="str">
            <v>Josef Peřina</v>
          </cell>
          <cell r="R12">
            <v>4780</v>
          </cell>
          <cell r="S12">
            <v>4</v>
          </cell>
          <cell r="T12">
            <v>4</v>
          </cell>
          <cell r="V12" t="str">
            <v/>
          </cell>
          <cell r="W12">
            <v>2720</v>
          </cell>
          <cell r="X12">
            <v>10</v>
          </cell>
          <cell r="Y12">
            <v>10</v>
          </cell>
          <cell r="AA12" t="str">
            <v>Jiří Ludvík</v>
          </cell>
          <cell r="AB12">
            <v>8100</v>
          </cell>
          <cell r="AC12">
            <v>5</v>
          </cell>
          <cell r="AD12">
            <v>5</v>
          </cell>
          <cell r="AF12" t="str">
            <v/>
          </cell>
          <cell r="AH12" t="str">
            <v/>
          </cell>
          <cell r="AI12" t="str">
            <v/>
          </cell>
          <cell r="AK12" t="str">
            <v/>
          </cell>
          <cell r="AM12" t="str">
            <v/>
          </cell>
          <cell r="AN12" t="str">
            <v/>
          </cell>
          <cell r="AP12" t="str">
            <v/>
          </cell>
          <cell r="AR12" t="str">
            <v/>
          </cell>
          <cell r="AS12" t="str">
            <v/>
          </cell>
          <cell r="AU12" t="str">
            <v/>
          </cell>
          <cell r="AW12" t="str">
            <v/>
          </cell>
          <cell r="AX12" t="str">
            <v/>
          </cell>
          <cell r="AZ12" t="str">
            <v/>
          </cell>
          <cell r="BB12" t="str">
            <v/>
          </cell>
          <cell r="BC12" t="str">
            <v/>
          </cell>
          <cell r="BE12" t="str">
            <v/>
          </cell>
          <cell r="BG12" t="str">
            <v/>
          </cell>
          <cell r="BH12" t="str">
            <v/>
          </cell>
          <cell r="BJ12" t="str">
            <v/>
          </cell>
          <cell r="BL12" t="str">
            <v/>
          </cell>
          <cell r="BM12" t="str">
            <v/>
          </cell>
        </row>
        <row r="13">
          <cell r="A13">
            <v>10</v>
          </cell>
          <cell r="B13" t="str">
            <v>Radek Štěpnička</v>
          </cell>
          <cell r="C13">
            <v>9060</v>
          </cell>
          <cell r="D13">
            <v>3</v>
          </cell>
          <cell r="E13">
            <v>3</v>
          </cell>
          <cell r="G13" t="str">
            <v>Jaroslav Peterka </v>
          </cell>
          <cell r="H13">
            <v>100</v>
          </cell>
          <cell r="I13">
            <v>14</v>
          </cell>
          <cell r="J13">
            <v>14</v>
          </cell>
          <cell r="L13" t="str">
            <v>Milan Štěpnička</v>
          </cell>
          <cell r="M13">
            <v>2360</v>
          </cell>
          <cell r="N13">
            <v>11</v>
          </cell>
          <cell r="O13">
            <v>11</v>
          </cell>
          <cell r="Q13" t="str">
            <v>Roman Hladík</v>
          </cell>
          <cell r="R13">
            <v>5040</v>
          </cell>
          <cell r="S13">
            <v>3</v>
          </cell>
          <cell r="T13">
            <v>3</v>
          </cell>
          <cell r="V13" t="str">
            <v>Jiří Vitásek</v>
          </cell>
          <cell r="W13">
            <v>5220</v>
          </cell>
          <cell r="X13">
            <v>4</v>
          </cell>
          <cell r="Y13">
            <v>4</v>
          </cell>
          <cell r="AA13" t="str">
            <v>Miroslav Matas</v>
          </cell>
          <cell r="AB13">
            <v>3600</v>
          </cell>
          <cell r="AC13">
            <v>12</v>
          </cell>
          <cell r="AD13">
            <v>12</v>
          </cell>
          <cell r="AF13" t="str">
            <v/>
          </cell>
          <cell r="AH13" t="str">
            <v/>
          </cell>
          <cell r="AI13" t="str">
            <v/>
          </cell>
          <cell r="AK13" t="str">
            <v/>
          </cell>
          <cell r="AM13" t="str">
            <v/>
          </cell>
          <cell r="AN13" t="str">
            <v/>
          </cell>
          <cell r="AP13" t="str">
            <v/>
          </cell>
          <cell r="AR13" t="str">
            <v/>
          </cell>
          <cell r="AS13" t="str">
            <v/>
          </cell>
          <cell r="AU13" t="str">
            <v/>
          </cell>
          <cell r="AW13" t="str">
            <v/>
          </cell>
          <cell r="AX13" t="str">
            <v/>
          </cell>
          <cell r="AZ13" t="str">
            <v/>
          </cell>
          <cell r="BB13" t="str">
            <v/>
          </cell>
          <cell r="BC13" t="str">
            <v/>
          </cell>
          <cell r="BE13" t="str">
            <v/>
          </cell>
          <cell r="BG13" t="str">
            <v/>
          </cell>
          <cell r="BH13" t="str">
            <v/>
          </cell>
          <cell r="BJ13" t="str">
            <v/>
          </cell>
          <cell r="BL13" t="str">
            <v/>
          </cell>
          <cell r="BM13" t="str">
            <v/>
          </cell>
        </row>
        <row r="14">
          <cell r="A14">
            <v>11</v>
          </cell>
          <cell r="B14" t="str">
            <v>Karel Kovanda</v>
          </cell>
          <cell r="C14">
            <v>8420</v>
          </cell>
          <cell r="D14">
            <v>4</v>
          </cell>
          <cell r="E14">
            <v>4</v>
          </cell>
          <cell r="G14" t="str">
            <v>Pavel Velebný</v>
          </cell>
          <cell r="H14">
            <v>6680</v>
          </cell>
          <cell r="I14">
            <v>4</v>
          </cell>
          <cell r="J14">
            <v>4</v>
          </cell>
          <cell r="L14" t="str">
            <v>Jiří Ouředníček</v>
          </cell>
          <cell r="M14">
            <v>4560</v>
          </cell>
          <cell r="N14">
            <v>5</v>
          </cell>
          <cell r="O14">
            <v>5</v>
          </cell>
          <cell r="Q14" t="str">
            <v>Petr Chadraba</v>
          </cell>
          <cell r="R14">
            <v>1660</v>
          </cell>
          <cell r="S14">
            <v>11</v>
          </cell>
          <cell r="T14">
            <v>11</v>
          </cell>
          <cell r="V14" t="str">
            <v>Václav Bárta</v>
          </cell>
          <cell r="W14">
            <v>1940</v>
          </cell>
          <cell r="X14">
            <v>12</v>
          </cell>
          <cell r="Y14">
            <v>12</v>
          </cell>
          <cell r="AA14" t="str">
            <v>Pavel Smola</v>
          </cell>
          <cell r="AB14">
            <v>5460</v>
          </cell>
          <cell r="AC14">
            <v>9</v>
          </cell>
          <cell r="AD14">
            <v>9</v>
          </cell>
          <cell r="AF14" t="str">
            <v/>
          </cell>
          <cell r="AH14" t="str">
            <v/>
          </cell>
          <cell r="AI14" t="str">
            <v/>
          </cell>
          <cell r="AK14" t="str">
            <v/>
          </cell>
          <cell r="AM14" t="str">
            <v/>
          </cell>
          <cell r="AN14" t="str">
            <v/>
          </cell>
          <cell r="AP14" t="str">
            <v/>
          </cell>
          <cell r="AR14" t="str">
            <v/>
          </cell>
          <cell r="AS14" t="str">
            <v/>
          </cell>
          <cell r="AU14" t="str">
            <v/>
          </cell>
          <cell r="AW14" t="str">
            <v/>
          </cell>
          <cell r="AX14" t="str">
            <v/>
          </cell>
          <cell r="AZ14" t="str">
            <v/>
          </cell>
          <cell r="BB14" t="str">
            <v/>
          </cell>
          <cell r="BC14" t="str">
            <v/>
          </cell>
          <cell r="BE14" t="str">
            <v/>
          </cell>
          <cell r="BG14" t="str">
            <v/>
          </cell>
          <cell r="BH14" t="str">
            <v/>
          </cell>
          <cell r="BJ14" t="str">
            <v/>
          </cell>
          <cell r="BL14" t="str">
            <v/>
          </cell>
          <cell r="BM14" t="str">
            <v/>
          </cell>
        </row>
        <row r="15">
          <cell r="A15">
            <v>12</v>
          </cell>
          <cell r="B15" t="str">
            <v>Ondřej Hájek</v>
          </cell>
          <cell r="C15">
            <v>1300</v>
          </cell>
          <cell r="D15">
            <v>14</v>
          </cell>
          <cell r="E15">
            <v>14</v>
          </cell>
          <cell r="G15" t="str">
            <v>Michal Soukup</v>
          </cell>
          <cell r="H15">
            <v>12920</v>
          </cell>
          <cell r="I15">
            <v>1</v>
          </cell>
          <cell r="J15">
            <v>1</v>
          </cell>
          <cell r="L15" t="str">
            <v>Radek Muler</v>
          </cell>
          <cell r="M15">
            <v>2380</v>
          </cell>
          <cell r="N15">
            <v>10</v>
          </cell>
          <cell r="O15">
            <v>10</v>
          </cell>
          <cell r="Q15" t="str">
            <v>Lukáš Man</v>
          </cell>
          <cell r="R15">
            <v>2260</v>
          </cell>
          <cell r="S15">
            <v>10</v>
          </cell>
          <cell r="T15">
            <v>10</v>
          </cell>
          <cell r="V15" t="str">
            <v>Petr Skála</v>
          </cell>
          <cell r="W15">
            <v>3040</v>
          </cell>
          <cell r="X15">
            <v>6</v>
          </cell>
          <cell r="Y15">
            <v>6</v>
          </cell>
          <cell r="AA15" t="str">
            <v>Rostislav Nerad</v>
          </cell>
          <cell r="AB15">
            <v>12520</v>
          </cell>
          <cell r="AC15">
            <v>2</v>
          </cell>
          <cell r="AD15">
            <v>2</v>
          </cell>
          <cell r="AF15" t="str">
            <v/>
          </cell>
          <cell r="AH15" t="str">
            <v/>
          </cell>
          <cell r="AI15" t="str">
            <v/>
          </cell>
          <cell r="AK15" t="str">
            <v/>
          </cell>
          <cell r="AM15" t="str">
            <v/>
          </cell>
          <cell r="AN15" t="str">
            <v/>
          </cell>
          <cell r="AP15" t="str">
            <v/>
          </cell>
          <cell r="AR15" t="str">
            <v/>
          </cell>
          <cell r="AS15" t="str">
            <v/>
          </cell>
          <cell r="AU15" t="str">
            <v/>
          </cell>
          <cell r="AW15" t="str">
            <v/>
          </cell>
          <cell r="AX15" t="str">
            <v/>
          </cell>
          <cell r="AZ15" t="str">
            <v/>
          </cell>
          <cell r="BB15" t="str">
            <v/>
          </cell>
          <cell r="BC15" t="str">
            <v/>
          </cell>
          <cell r="BE15" t="str">
            <v/>
          </cell>
          <cell r="BG15" t="str">
            <v/>
          </cell>
          <cell r="BH15" t="str">
            <v/>
          </cell>
          <cell r="BJ15" t="str">
            <v/>
          </cell>
          <cell r="BL15" t="str">
            <v/>
          </cell>
          <cell r="BM15" t="str">
            <v/>
          </cell>
        </row>
        <row r="16">
          <cell r="A16">
            <v>13</v>
          </cell>
          <cell r="B16" t="str">
            <v>Petr Bromovský</v>
          </cell>
          <cell r="C16">
            <v>8400</v>
          </cell>
          <cell r="D16">
            <v>5</v>
          </cell>
          <cell r="E16">
            <v>5</v>
          </cell>
          <cell r="G16" t="str">
            <v>Alois Hádek</v>
          </cell>
          <cell r="H16">
            <v>400</v>
          </cell>
          <cell r="I16">
            <v>12</v>
          </cell>
          <cell r="J16">
            <v>12</v>
          </cell>
          <cell r="L16" t="str">
            <v>David Sigmund</v>
          </cell>
          <cell r="M16">
            <v>5560</v>
          </cell>
          <cell r="N16">
            <v>3</v>
          </cell>
          <cell r="O16">
            <v>3</v>
          </cell>
          <cell r="Q16" t="str">
            <v>Petr Toth</v>
          </cell>
          <cell r="R16">
            <v>460</v>
          </cell>
          <cell r="S16">
            <v>13</v>
          </cell>
          <cell r="T16">
            <v>13</v>
          </cell>
          <cell r="V16" t="str">
            <v>Roman Srb</v>
          </cell>
          <cell r="W16">
            <v>9040</v>
          </cell>
          <cell r="X16">
            <v>2</v>
          </cell>
          <cell r="Y16">
            <v>2</v>
          </cell>
          <cell r="AA16" t="str">
            <v>Josef Ševčík</v>
          </cell>
          <cell r="AB16">
            <v>1300</v>
          </cell>
          <cell r="AC16">
            <v>14</v>
          </cell>
          <cell r="AD16">
            <v>14</v>
          </cell>
          <cell r="AF16" t="str">
            <v/>
          </cell>
          <cell r="AH16" t="str">
            <v/>
          </cell>
          <cell r="AI16" t="str">
            <v/>
          </cell>
          <cell r="AK16" t="str">
            <v/>
          </cell>
          <cell r="AM16" t="str">
            <v/>
          </cell>
          <cell r="AN16" t="str">
            <v/>
          </cell>
          <cell r="AP16" t="str">
            <v/>
          </cell>
          <cell r="AR16" t="str">
            <v/>
          </cell>
          <cell r="AS16" t="str">
            <v/>
          </cell>
          <cell r="AU16" t="str">
            <v/>
          </cell>
          <cell r="AW16" t="str">
            <v/>
          </cell>
          <cell r="AX16" t="str">
            <v/>
          </cell>
          <cell r="AZ16" t="str">
            <v/>
          </cell>
          <cell r="BB16" t="str">
            <v/>
          </cell>
          <cell r="BC16" t="str">
            <v/>
          </cell>
          <cell r="BE16" t="str">
            <v/>
          </cell>
          <cell r="BG16" t="str">
            <v/>
          </cell>
          <cell r="BH16" t="str">
            <v/>
          </cell>
          <cell r="BJ16" t="str">
            <v/>
          </cell>
          <cell r="BL16" t="str">
            <v/>
          </cell>
          <cell r="BM16" t="str">
            <v/>
          </cell>
        </row>
        <row r="17">
          <cell r="A17">
            <v>14</v>
          </cell>
          <cell r="B17" t="str">
            <v/>
          </cell>
          <cell r="C17">
            <v>1320</v>
          </cell>
          <cell r="D17">
            <v>13</v>
          </cell>
          <cell r="E17">
            <v>13</v>
          </cell>
          <cell r="G17" t="str">
            <v>Karel Staněk</v>
          </cell>
          <cell r="H17">
            <v>4340</v>
          </cell>
          <cell r="I17">
            <v>7</v>
          </cell>
          <cell r="J17">
            <v>7</v>
          </cell>
          <cell r="L17" t="str">
            <v>Radek Černý</v>
          </cell>
          <cell r="M17">
            <v>5440</v>
          </cell>
          <cell r="N17">
            <v>4</v>
          </cell>
          <cell r="O17">
            <v>4</v>
          </cell>
          <cell r="Q17" t="str">
            <v/>
          </cell>
          <cell r="R17">
            <v>0</v>
          </cell>
          <cell r="S17">
            <v>14</v>
          </cell>
          <cell r="T17">
            <v>14</v>
          </cell>
          <cell r="V17" t="str">
            <v/>
          </cell>
          <cell r="W17">
            <v>0</v>
          </cell>
          <cell r="X17">
            <v>14</v>
          </cell>
          <cell r="Y17">
            <v>14</v>
          </cell>
          <cell r="AA17" t="str">
            <v>Martin Štěpnička</v>
          </cell>
          <cell r="AB17">
            <v>11020</v>
          </cell>
          <cell r="AC17">
            <v>3</v>
          </cell>
          <cell r="AD17">
            <v>3</v>
          </cell>
          <cell r="AF17" t="str">
            <v/>
          </cell>
          <cell r="AH17" t="str">
            <v/>
          </cell>
          <cell r="AI17" t="str">
            <v/>
          </cell>
          <cell r="AK17" t="str">
            <v/>
          </cell>
          <cell r="AM17" t="str">
            <v/>
          </cell>
          <cell r="AN17" t="str">
            <v/>
          </cell>
          <cell r="AP17" t="str">
            <v/>
          </cell>
          <cell r="AR17" t="str">
            <v/>
          </cell>
          <cell r="AS17" t="str">
            <v/>
          </cell>
          <cell r="AU17" t="str">
            <v/>
          </cell>
          <cell r="AW17" t="str">
            <v/>
          </cell>
          <cell r="AX17" t="str">
            <v/>
          </cell>
          <cell r="AZ17" t="str">
            <v/>
          </cell>
          <cell r="BB17" t="str">
            <v/>
          </cell>
          <cell r="BC17" t="str">
            <v/>
          </cell>
          <cell r="BE17" t="str">
            <v/>
          </cell>
          <cell r="BG17" t="str">
            <v/>
          </cell>
          <cell r="BH17" t="str">
            <v/>
          </cell>
          <cell r="BJ17" t="str">
            <v/>
          </cell>
          <cell r="BL17" t="str">
            <v/>
          </cell>
          <cell r="BM17" t="str">
            <v/>
          </cell>
        </row>
        <row r="18">
          <cell r="A18">
            <v>15</v>
          </cell>
          <cell r="B18" t="str">
            <v/>
          </cell>
          <cell r="C18">
            <v>0</v>
          </cell>
          <cell r="D18">
            <v>15</v>
          </cell>
          <cell r="E18">
            <v>15</v>
          </cell>
          <cell r="G18" t="str">
            <v/>
          </cell>
          <cell r="I18" t="str">
            <v/>
          </cell>
          <cell r="J18" t="str">
            <v/>
          </cell>
          <cell r="L18" t="str">
            <v/>
          </cell>
          <cell r="N18" t="str">
            <v/>
          </cell>
          <cell r="O18" t="str">
            <v/>
          </cell>
          <cell r="Q18" t="str">
            <v/>
          </cell>
          <cell r="S18" t="str">
            <v/>
          </cell>
          <cell r="T18" t="str">
            <v/>
          </cell>
          <cell r="V18" t="str">
            <v/>
          </cell>
          <cell r="X18" t="str">
            <v/>
          </cell>
          <cell r="Y18" t="str">
            <v/>
          </cell>
          <cell r="AA18" t="str">
            <v/>
          </cell>
          <cell r="AC18" t="str">
            <v/>
          </cell>
          <cell r="AD18" t="str">
            <v/>
          </cell>
          <cell r="AF18" t="str">
            <v/>
          </cell>
          <cell r="AH18" t="str">
            <v/>
          </cell>
          <cell r="AI18" t="str">
            <v/>
          </cell>
          <cell r="AK18" t="str">
            <v/>
          </cell>
          <cell r="AM18" t="str">
            <v/>
          </cell>
          <cell r="AN18" t="str">
            <v/>
          </cell>
          <cell r="AP18" t="str">
            <v/>
          </cell>
          <cell r="AR18" t="str">
            <v/>
          </cell>
          <cell r="AS18" t="str">
            <v/>
          </cell>
          <cell r="AU18" t="str">
            <v/>
          </cell>
          <cell r="AW18" t="str">
            <v/>
          </cell>
          <cell r="AX18" t="str">
            <v/>
          </cell>
          <cell r="AZ18" t="str">
            <v/>
          </cell>
          <cell r="BB18" t="str">
            <v/>
          </cell>
          <cell r="BC18" t="str">
            <v/>
          </cell>
          <cell r="BE18" t="str">
            <v/>
          </cell>
          <cell r="BG18" t="str">
            <v/>
          </cell>
          <cell r="BH18" t="str">
            <v/>
          </cell>
          <cell r="BJ18" t="str">
            <v/>
          </cell>
          <cell r="BL18" t="str">
            <v/>
          </cell>
          <cell r="BM18" t="str">
            <v/>
          </cell>
        </row>
        <row r="19">
          <cell r="A19">
            <v>16</v>
          </cell>
          <cell r="B19" t="str">
            <v/>
          </cell>
          <cell r="D19" t="str">
            <v/>
          </cell>
          <cell r="E19" t="str">
            <v/>
          </cell>
          <cell r="G19" t="str">
            <v/>
          </cell>
          <cell r="I19" t="str">
            <v/>
          </cell>
          <cell r="J19" t="str">
            <v/>
          </cell>
          <cell r="L19" t="str">
            <v/>
          </cell>
          <cell r="N19" t="str">
            <v/>
          </cell>
          <cell r="O19" t="str">
            <v/>
          </cell>
          <cell r="Q19" t="str">
            <v/>
          </cell>
          <cell r="S19" t="str">
            <v/>
          </cell>
          <cell r="T19" t="str">
            <v/>
          </cell>
          <cell r="V19" t="str">
            <v/>
          </cell>
          <cell r="X19" t="str">
            <v/>
          </cell>
          <cell r="Y19" t="str">
            <v/>
          </cell>
          <cell r="AA19" t="str">
            <v/>
          </cell>
          <cell r="AC19" t="str">
            <v/>
          </cell>
          <cell r="AD19" t="str">
            <v/>
          </cell>
          <cell r="AF19" t="str">
            <v/>
          </cell>
          <cell r="AH19" t="str">
            <v/>
          </cell>
          <cell r="AI19" t="str">
            <v/>
          </cell>
          <cell r="AK19" t="str">
            <v/>
          </cell>
          <cell r="AM19" t="str">
            <v/>
          </cell>
          <cell r="AN19" t="str">
            <v/>
          </cell>
          <cell r="AP19" t="str">
            <v/>
          </cell>
          <cell r="AR19" t="str">
            <v/>
          </cell>
          <cell r="AS19" t="str">
            <v/>
          </cell>
          <cell r="AU19" t="str">
            <v/>
          </cell>
          <cell r="AW19" t="str">
            <v/>
          </cell>
          <cell r="AX19" t="str">
            <v/>
          </cell>
          <cell r="AZ19" t="str">
            <v/>
          </cell>
          <cell r="BB19" t="str">
            <v/>
          </cell>
          <cell r="BC19" t="str">
            <v/>
          </cell>
          <cell r="BE19" t="str">
            <v/>
          </cell>
          <cell r="BG19" t="str">
            <v/>
          </cell>
          <cell r="BH19" t="str">
            <v/>
          </cell>
          <cell r="BJ19" t="str">
            <v/>
          </cell>
          <cell r="BL19" t="str">
            <v/>
          </cell>
          <cell r="BM19" t="str">
            <v/>
          </cell>
        </row>
        <row r="20">
          <cell r="A20">
            <v>17</v>
          </cell>
          <cell r="B20" t="str">
            <v/>
          </cell>
          <cell r="D20" t="str">
            <v/>
          </cell>
          <cell r="E20" t="str">
            <v/>
          </cell>
          <cell r="G20" t="str">
            <v/>
          </cell>
          <cell r="I20" t="str">
            <v/>
          </cell>
          <cell r="J20" t="str">
            <v/>
          </cell>
          <cell r="L20" t="str">
            <v/>
          </cell>
          <cell r="N20" t="str">
            <v/>
          </cell>
          <cell r="O20" t="str">
            <v/>
          </cell>
          <cell r="Q20" t="str">
            <v/>
          </cell>
          <cell r="S20" t="str">
            <v/>
          </cell>
          <cell r="T20" t="str">
            <v/>
          </cell>
          <cell r="V20" t="str">
            <v/>
          </cell>
          <cell r="X20" t="str">
            <v/>
          </cell>
          <cell r="Y20" t="str">
            <v/>
          </cell>
          <cell r="AA20" t="str">
            <v/>
          </cell>
          <cell r="AC20" t="str">
            <v/>
          </cell>
          <cell r="AD20" t="str">
            <v/>
          </cell>
          <cell r="AF20" t="str">
            <v/>
          </cell>
          <cell r="AH20" t="str">
            <v/>
          </cell>
          <cell r="AI20" t="str">
            <v/>
          </cell>
          <cell r="AK20" t="str">
            <v/>
          </cell>
          <cell r="AM20" t="str">
            <v/>
          </cell>
          <cell r="AN20" t="str">
            <v/>
          </cell>
          <cell r="AP20" t="str">
            <v/>
          </cell>
          <cell r="AR20" t="str">
            <v/>
          </cell>
          <cell r="AS20" t="str">
            <v/>
          </cell>
          <cell r="AU20" t="str">
            <v/>
          </cell>
          <cell r="AW20" t="str">
            <v/>
          </cell>
          <cell r="AX20" t="str">
            <v/>
          </cell>
          <cell r="AZ20" t="str">
            <v/>
          </cell>
          <cell r="BB20" t="str">
            <v/>
          </cell>
          <cell r="BC20" t="str">
            <v/>
          </cell>
          <cell r="BE20" t="str">
            <v/>
          </cell>
          <cell r="BG20" t="str">
            <v/>
          </cell>
          <cell r="BH20" t="str">
            <v/>
          </cell>
          <cell r="BJ20" t="str">
            <v/>
          </cell>
          <cell r="BL20" t="str">
            <v/>
          </cell>
          <cell r="BM20" t="str">
            <v/>
          </cell>
        </row>
        <row r="21">
          <cell r="A21">
            <v>18</v>
          </cell>
          <cell r="B21" t="str">
            <v/>
          </cell>
          <cell r="D21" t="str">
            <v/>
          </cell>
          <cell r="E21" t="str">
            <v/>
          </cell>
          <cell r="G21" t="str">
            <v/>
          </cell>
          <cell r="I21" t="str">
            <v/>
          </cell>
          <cell r="J21" t="str">
            <v/>
          </cell>
          <cell r="L21" t="str">
            <v/>
          </cell>
          <cell r="N21" t="str">
            <v/>
          </cell>
          <cell r="O21" t="str">
            <v/>
          </cell>
          <cell r="Q21" t="str">
            <v/>
          </cell>
          <cell r="S21" t="str">
            <v/>
          </cell>
          <cell r="T21" t="str">
            <v/>
          </cell>
          <cell r="V21" t="str">
            <v/>
          </cell>
          <cell r="X21" t="str">
            <v/>
          </cell>
          <cell r="Y21" t="str">
            <v/>
          </cell>
          <cell r="AA21" t="str">
            <v/>
          </cell>
          <cell r="AC21" t="str">
            <v/>
          </cell>
          <cell r="AD21" t="str">
            <v/>
          </cell>
          <cell r="AF21" t="str">
            <v/>
          </cell>
          <cell r="AH21" t="str">
            <v/>
          </cell>
          <cell r="AI21" t="str">
            <v/>
          </cell>
          <cell r="AK21" t="str">
            <v/>
          </cell>
          <cell r="AM21" t="str">
            <v/>
          </cell>
          <cell r="AN21" t="str">
            <v/>
          </cell>
          <cell r="AP21" t="str">
            <v/>
          </cell>
          <cell r="AR21" t="str">
            <v/>
          </cell>
          <cell r="AS21" t="str">
            <v/>
          </cell>
          <cell r="AU21" t="str">
            <v/>
          </cell>
          <cell r="AW21" t="str">
            <v/>
          </cell>
          <cell r="AX21" t="str">
            <v/>
          </cell>
          <cell r="AZ21" t="str">
            <v/>
          </cell>
          <cell r="BB21" t="str">
            <v/>
          </cell>
          <cell r="BC21" t="str">
            <v/>
          </cell>
          <cell r="BE21" t="str">
            <v/>
          </cell>
          <cell r="BG21" t="str">
            <v/>
          </cell>
          <cell r="BH21" t="str">
            <v/>
          </cell>
          <cell r="BJ21" t="str">
            <v/>
          </cell>
          <cell r="BL21" t="str">
            <v/>
          </cell>
          <cell r="BM21" t="str">
            <v/>
          </cell>
        </row>
        <row r="22">
          <cell r="A22">
            <v>19</v>
          </cell>
          <cell r="B22" t="str">
            <v/>
          </cell>
          <cell r="D22" t="str">
            <v/>
          </cell>
          <cell r="E22" t="str">
            <v/>
          </cell>
          <cell r="G22" t="str">
            <v/>
          </cell>
          <cell r="I22" t="str">
            <v/>
          </cell>
          <cell r="J22" t="str">
            <v/>
          </cell>
          <cell r="L22" t="str">
            <v/>
          </cell>
          <cell r="N22" t="str">
            <v/>
          </cell>
          <cell r="O22" t="str">
            <v/>
          </cell>
          <cell r="Q22" t="str">
            <v/>
          </cell>
          <cell r="S22" t="str">
            <v/>
          </cell>
          <cell r="T22" t="str">
            <v/>
          </cell>
          <cell r="V22" t="str">
            <v/>
          </cell>
          <cell r="X22" t="str">
            <v/>
          </cell>
          <cell r="Y22" t="str">
            <v/>
          </cell>
          <cell r="AA22" t="str">
            <v/>
          </cell>
          <cell r="AC22" t="str">
            <v/>
          </cell>
          <cell r="AD22" t="str">
            <v/>
          </cell>
          <cell r="AF22" t="str">
            <v/>
          </cell>
          <cell r="AH22" t="str">
            <v/>
          </cell>
          <cell r="AI22" t="str">
            <v/>
          </cell>
          <cell r="AK22" t="str">
            <v/>
          </cell>
          <cell r="AM22" t="str">
            <v/>
          </cell>
          <cell r="AN22" t="str">
            <v/>
          </cell>
          <cell r="AP22" t="str">
            <v/>
          </cell>
          <cell r="AR22" t="str">
            <v/>
          </cell>
          <cell r="AS22" t="str">
            <v/>
          </cell>
          <cell r="AU22" t="str">
            <v/>
          </cell>
          <cell r="AW22" t="str">
            <v/>
          </cell>
          <cell r="AX22" t="str">
            <v/>
          </cell>
          <cell r="AZ22" t="str">
            <v/>
          </cell>
          <cell r="BB22" t="str">
            <v/>
          </cell>
          <cell r="BC22" t="str">
            <v/>
          </cell>
          <cell r="BE22" t="str">
            <v/>
          </cell>
          <cell r="BG22" t="str">
            <v/>
          </cell>
          <cell r="BH22" t="str">
            <v/>
          </cell>
          <cell r="BJ22" t="str">
            <v/>
          </cell>
          <cell r="BL22" t="str">
            <v/>
          </cell>
          <cell r="BM22" t="str">
            <v/>
          </cell>
        </row>
        <row r="23">
          <cell r="A23">
            <v>20</v>
          </cell>
          <cell r="B23" t="str">
            <v/>
          </cell>
          <cell r="D23" t="str">
            <v/>
          </cell>
          <cell r="E23" t="str">
            <v/>
          </cell>
          <cell r="G23" t="str">
            <v/>
          </cell>
          <cell r="I23" t="str">
            <v/>
          </cell>
          <cell r="J23" t="str">
            <v/>
          </cell>
          <cell r="L23" t="str">
            <v/>
          </cell>
          <cell r="N23" t="str">
            <v/>
          </cell>
          <cell r="O23" t="str">
            <v/>
          </cell>
          <cell r="Q23" t="str">
            <v/>
          </cell>
          <cell r="S23" t="str">
            <v/>
          </cell>
          <cell r="T23" t="str">
            <v/>
          </cell>
          <cell r="V23" t="str">
            <v/>
          </cell>
          <cell r="X23" t="str">
            <v/>
          </cell>
          <cell r="Y23" t="str">
            <v/>
          </cell>
          <cell r="AA23" t="str">
            <v/>
          </cell>
          <cell r="AC23" t="str">
            <v/>
          </cell>
          <cell r="AD23" t="str">
            <v/>
          </cell>
          <cell r="AF23" t="str">
            <v/>
          </cell>
          <cell r="AH23" t="str">
            <v/>
          </cell>
          <cell r="AI23" t="str">
            <v/>
          </cell>
          <cell r="AK23" t="str">
            <v/>
          </cell>
          <cell r="AM23" t="str">
            <v/>
          </cell>
          <cell r="AN23" t="str">
            <v/>
          </cell>
          <cell r="AP23" t="str">
            <v/>
          </cell>
          <cell r="AR23" t="str">
            <v/>
          </cell>
          <cell r="AS23" t="str">
            <v/>
          </cell>
          <cell r="AU23" t="str">
            <v/>
          </cell>
          <cell r="AW23" t="str">
            <v/>
          </cell>
          <cell r="AX23" t="str">
            <v/>
          </cell>
          <cell r="AZ23" t="str">
            <v/>
          </cell>
          <cell r="BB23" t="str">
            <v/>
          </cell>
          <cell r="BC23" t="str">
            <v/>
          </cell>
          <cell r="BE23" t="str">
            <v/>
          </cell>
          <cell r="BG23" t="str">
            <v/>
          </cell>
          <cell r="BH23" t="str">
            <v/>
          </cell>
          <cell r="BJ23" t="str">
            <v/>
          </cell>
          <cell r="BL23" t="str">
            <v/>
          </cell>
          <cell r="BM23" t="str">
            <v/>
          </cell>
        </row>
        <row r="24">
          <cell r="A24">
            <v>21</v>
          </cell>
          <cell r="B24" t="str">
            <v/>
          </cell>
          <cell r="D24" t="str">
            <v/>
          </cell>
          <cell r="E24" t="str">
            <v/>
          </cell>
          <cell r="G24" t="str">
            <v/>
          </cell>
          <cell r="I24" t="str">
            <v/>
          </cell>
          <cell r="J24" t="str">
            <v/>
          </cell>
          <cell r="L24" t="str">
            <v/>
          </cell>
          <cell r="N24" t="str">
            <v/>
          </cell>
          <cell r="O24" t="str">
            <v/>
          </cell>
          <cell r="Q24" t="str">
            <v/>
          </cell>
          <cell r="S24" t="str">
            <v/>
          </cell>
          <cell r="T24" t="str">
            <v/>
          </cell>
          <cell r="V24" t="str">
            <v/>
          </cell>
          <cell r="X24" t="str">
            <v/>
          </cell>
          <cell r="Y24" t="str">
            <v/>
          </cell>
          <cell r="AA24" t="str">
            <v/>
          </cell>
          <cell r="AC24" t="str">
            <v/>
          </cell>
          <cell r="AD24" t="str">
            <v/>
          </cell>
          <cell r="AF24" t="str">
            <v/>
          </cell>
          <cell r="AH24" t="str">
            <v/>
          </cell>
          <cell r="AI24" t="str">
            <v/>
          </cell>
          <cell r="AK24" t="str">
            <v/>
          </cell>
          <cell r="AM24" t="str">
            <v/>
          </cell>
          <cell r="AN24" t="str">
            <v/>
          </cell>
          <cell r="AP24" t="str">
            <v/>
          </cell>
          <cell r="AR24" t="str">
            <v/>
          </cell>
          <cell r="AS24" t="str">
            <v/>
          </cell>
          <cell r="AU24" t="str">
            <v/>
          </cell>
          <cell r="AW24" t="str">
            <v/>
          </cell>
          <cell r="AX24" t="str">
            <v/>
          </cell>
          <cell r="AZ24" t="str">
            <v/>
          </cell>
          <cell r="BB24" t="str">
            <v/>
          </cell>
          <cell r="BC24" t="str">
            <v/>
          </cell>
          <cell r="BE24" t="str">
            <v/>
          </cell>
          <cell r="BG24" t="str">
            <v/>
          </cell>
          <cell r="BH24" t="str">
            <v/>
          </cell>
          <cell r="BJ24" t="str">
            <v/>
          </cell>
          <cell r="BL24" t="str">
            <v/>
          </cell>
          <cell r="BM24" t="str">
            <v/>
          </cell>
        </row>
        <row r="25">
          <cell r="A25">
            <v>22</v>
          </cell>
          <cell r="B25" t="str">
            <v/>
          </cell>
          <cell r="D25" t="str">
            <v/>
          </cell>
          <cell r="E25" t="str">
            <v/>
          </cell>
          <cell r="G25" t="str">
            <v/>
          </cell>
          <cell r="I25" t="str">
            <v/>
          </cell>
          <cell r="J25" t="str">
            <v/>
          </cell>
          <cell r="L25" t="str">
            <v/>
          </cell>
          <cell r="N25" t="str">
            <v/>
          </cell>
          <cell r="O25" t="str">
            <v/>
          </cell>
          <cell r="Q25" t="str">
            <v/>
          </cell>
          <cell r="S25" t="str">
            <v/>
          </cell>
          <cell r="T25" t="str">
            <v/>
          </cell>
          <cell r="V25" t="str">
            <v/>
          </cell>
          <cell r="X25" t="str">
            <v/>
          </cell>
          <cell r="Y25" t="str">
            <v/>
          </cell>
          <cell r="AA25" t="str">
            <v/>
          </cell>
          <cell r="AC25" t="str">
            <v/>
          </cell>
          <cell r="AD25" t="str">
            <v/>
          </cell>
          <cell r="AF25" t="str">
            <v/>
          </cell>
          <cell r="AH25" t="str">
            <v/>
          </cell>
          <cell r="AI25" t="str">
            <v/>
          </cell>
          <cell r="AK25" t="str">
            <v/>
          </cell>
          <cell r="AM25" t="str">
            <v/>
          </cell>
          <cell r="AN25" t="str">
            <v/>
          </cell>
          <cell r="AP25" t="str">
            <v/>
          </cell>
          <cell r="AR25" t="str">
            <v/>
          </cell>
          <cell r="AS25" t="str">
            <v/>
          </cell>
          <cell r="AU25" t="str">
            <v/>
          </cell>
          <cell r="AW25" t="str">
            <v/>
          </cell>
          <cell r="AX25" t="str">
            <v/>
          </cell>
          <cell r="AZ25" t="str">
            <v/>
          </cell>
          <cell r="BB25" t="str">
            <v/>
          </cell>
          <cell r="BC25" t="str">
            <v/>
          </cell>
          <cell r="BE25" t="str">
            <v/>
          </cell>
          <cell r="BG25" t="str">
            <v/>
          </cell>
          <cell r="BH25" t="str">
            <v/>
          </cell>
          <cell r="BJ25" t="str">
            <v/>
          </cell>
          <cell r="BL25" t="str">
            <v/>
          </cell>
          <cell r="BM25" t="str">
            <v/>
          </cell>
        </row>
        <row r="26">
          <cell r="A26">
            <v>23</v>
          </cell>
          <cell r="B26" t="str">
            <v/>
          </cell>
          <cell r="D26" t="str">
            <v/>
          </cell>
          <cell r="E26" t="str">
            <v/>
          </cell>
          <cell r="G26" t="str">
            <v/>
          </cell>
          <cell r="I26" t="str">
            <v/>
          </cell>
          <cell r="J26" t="str">
            <v/>
          </cell>
          <cell r="L26" t="str">
            <v/>
          </cell>
          <cell r="N26" t="str">
            <v/>
          </cell>
          <cell r="O26" t="str">
            <v/>
          </cell>
          <cell r="Q26" t="str">
            <v/>
          </cell>
          <cell r="S26" t="str">
            <v/>
          </cell>
          <cell r="T26" t="str">
            <v/>
          </cell>
          <cell r="V26" t="str">
            <v/>
          </cell>
          <cell r="X26" t="str">
            <v/>
          </cell>
          <cell r="Y26" t="str">
            <v/>
          </cell>
          <cell r="AA26" t="str">
            <v/>
          </cell>
          <cell r="AC26" t="str">
            <v/>
          </cell>
          <cell r="AD26" t="str">
            <v/>
          </cell>
          <cell r="AF26" t="str">
            <v/>
          </cell>
          <cell r="AH26" t="str">
            <v/>
          </cell>
          <cell r="AI26" t="str">
            <v/>
          </cell>
          <cell r="AK26" t="str">
            <v/>
          </cell>
          <cell r="AM26" t="str">
            <v/>
          </cell>
          <cell r="AN26" t="str">
            <v/>
          </cell>
          <cell r="AP26" t="str">
            <v/>
          </cell>
          <cell r="AR26" t="str">
            <v/>
          </cell>
          <cell r="AS26" t="str">
            <v/>
          </cell>
          <cell r="AU26" t="str">
            <v/>
          </cell>
          <cell r="AW26" t="str">
            <v/>
          </cell>
          <cell r="AX26" t="str">
            <v/>
          </cell>
          <cell r="AZ26" t="str">
            <v/>
          </cell>
          <cell r="BB26" t="str">
            <v/>
          </cell>
          <cell r="BC26" t="str">
            <v/>
          </cell>
          <cell r="BE26" t="str">
            <v/>
          </cell>
          <cell r="BG26" t="str">
            <v/>
          </cell>
          <cell r="BH26" t="str">
            <v/>
          </cell>
          <cell r="BJ26" t="str">
            <v/>
          </cell>
          <cell r="BL26" t="str">
            <v/>
          </cell>
          <cell r="BM26" t="str">
            <v/>
          </cell>
        </row>
        <row r="27">
          <cell r="A27">
            <v>24</v>
          </cell>
          <cell r="B27" t="str">
            <v/>
          </cell>
          <cell r="D27" t="str">
            <v/>
          </cell>
          <cell r="E27" t="str">
            <v/>
          </cell>
          <cell r="G27" t="str">
            <v/>
          </cell>
          <cell r="I27" t="str">
            <v/>
          </cell>
          <cell r="J27" t="str">
            <v/>
          </cell>
          <cell r="L27" t="str">
            <v/>
          </cell>
          <cell r="N27" t="str">
            <v/>
          </cell>
          <cell r="O27" t="str">
            <v/>
          </cell>
          <cell r="Q27" t="str">
            <v/>
          </cell>
          <cell r="S27" t="str">
            <v/>
          </cell>
          <cell r="T27" t="str">
            <v/>
          </cell>
          <cell r="V27" t="str">
            <v/>
          </cell>
          <cell r="X27" t="str">
            <v/>
          </cell>
          <cell r="Y27" t="str">
            <v/>
          </cell>
          <cell r="AA27" t="str">
            <v/>
          </cell>
          <cell r="AC27" t="str">
            <v/>
          </cell>
          <cell r="AD27" t="str">
            <v/>
          </cell>
          <cell r="AF27" t="str">
            <v/>
          </cell>
          <cell r="AH27" t="str">
            <v/>
          </cell>
          <cell r="AI27" t="str">
            <v/>
          </cell>
          <cell r="AK27" t="str">
            <v/>
          </cell>
          <cell r="AM27" t="str">
            <v/>
          </cell>
          <cell r="AN27" t="str">
            <v/>
          </cell>
          <cell r="AP27" t="str">
            <v/>
          </cell>
          <cell r="AR27" t="str">
            <v/>
          </cell>
          <cell r="AS27" t="str">
            <v/>
          </cell>
          <cell r="AU27" t="str">
            <v/>
          </cell>
          <cell r="AW27" t="str">
            <v/>
          </cell>
          <cell r="AX27" t="str">
            <v/>
          </cell>
          <cell r="AZ27" t="str">
            <v/>
          </cell>
          <cell r="BB27" t="str">
            <v/>
          </cell>
          <cell r="BC27" t="str">
            <v/>
          </cell>
          <cell r="BE27" t="str">
            <v/>
          </cell>
          <cell r="BG27" t="str">
            <v/>
          </cell>
          <cell r="BH27" t="str">
            <v/>
          </cell>
          <cell r="BJ27" t="str">
            <v/>
          </cell>
          <cell r="BL27" t="str">
            <v/>
          </cell>
          <cell r="BM2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5">
      <selection activeCell="K27" sqref="K27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402" t="s">
        <v>33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3:5" ht="12.75">
      <c r="C2" s="403" t="s">
        <v>10</v>
      </c>
      <c r="D2" s="403"/>
      <c r="E2" s="44" t="s">
        <v>207</v>
      </c>
    </row>
    <row r="3" spans="3:5" ht="15.75">
      <c r="C3" s="403" t="s">
        <v>11</v>
      </c>
      <c r="D3" s="403"/>
      <c r="E3" s="45" t="s">
        <v>213</v>
      </c>
    </row>
    <row r="4" spans="3:5" ht="12.75">
      <c r="C4" s="403" t="s">
        <v>34</v>
      </c>
      <c r="D4" s="403"/>
      <c r="E4" s="74" t="s">
        <v>208</v>
      </c>
    </row>
    <row r="5" spans="3:5" ht="15.75">
      <c r="C5" s="403" t="s">
        <v>94</v>
      </c>
      <c r="D5" s="403"/>
      <c r="E5" s="73" t="s">
        <v>209</v>
      </c>
    </row>
    <row r="6" spans="3:5" ht="15.75">
      <c r="C6" s="403" t="s">
        <v>35</v>
      </c>
      <c r="D6" s="403"/>
      <c r="E6" s="57" t="s">
        <v>210</v>
      </c>
    </row>
    <row r="7" spans="2:5" ht="12.75">
      <c r="B7" s="13"/>
      <c r="C7" s="396"/>
      <c r="D7" s="396"/>
      <c r="E7" s="396"/>
    </row>
    <row r="8" spans="1:14" ht="12.75" customHeight="1">
      <c r="A8" s="397" t="s">
        <v>30</v>
      </c>
      <c r="B8" s="397" t="s">
        <v>32</v>
      </c>
      <c r="C8" s="405" t="s">
        <v>36</v>
      </c>
      <c r="D8" s="406"/>
      <c r="E8" s="397" t="s">
        <v>39</v>
      </c>
      <c r="F8" s="397"/>
      <c r="G8" s="397"/>
      <c r="H8" s="397"/>
      <c r="I8" s="401" t="s">
        <v>40</v>
      </c>
      <c r="J8" s="401"/>
      <c r="K8" s="401" t="s">
        <v>41</v>
      </c>
      <c r="L8" s="401"/>
      <c r="M8" s="401" t="s">
        <v>48</v>
      </c>
      <c r="N8" s="401"/>
    </row>
    <row r="9" spans="1:14" s="37" customFormat="1" ht="25.5">
      <c r="A9" s="397"/>
      <c r="B9" s="397"/>
      <c r="C9" s="38" t="s">
        <v>52</v>
      </c>
      <c r="D9" s="38" t="s">
        <v>53</v>
      </c>
      <c r="E9" s="397"/>
      <c r="F9" s="397"/>
      <c r="G9" s="397"/>
      <c r="H9" s="397"/>
      <c r="I9" s="38" t="s">
        <v>42</v>
      </c>
      <c r="J9" s="38" t="s">
        <v>43</v>
      </c>
      <c r="K9" s="38" t="s">
        <v>47</v>
      </c>
      <c r="L9" s="38" t="s">
        <v>44</v>
      </c>
      <c r="M9" s="38" t="s">
        <v>47</v>
      </c>
      <c r="N9" s="38" t="s">
        <v>44</v>
      </c>
    </row>
    <row r="10" spans="1:14" s="37" customFormat="1" ht="15.75">
      <c r="A10" s="404" t="s">
        <v>37</v>
      </c>
      <c r="B10" s="404"/>
      <c r="C10" s="59">
        <f>SUM(C11:C23)</f>
        <v>82</v>
      </c>
      <c r="D10" s="59">
        <f>SUM(D11:D23)</f>
        <v>82</v>
      </c>
      <c r="E10" s="398"/>
      <c r="F10" s="399"/>
      <c r="G10" s="399"/>
      <c r="H10" s="400"/>
      <c r="I10" s="41">
        <f>SUM(I11:I23)</f>
        <v>260440</v>
      </c>
      <c r="J10" s="42">
        <f>IF(I10&gt;0,I10/$C10,"")</f>
        <v>3176.0975609756097</v>
      </c>
      <c r="K10" s="42">
        <f>SUM(K11:K23)</f>
        <v>418210</v>
      </c>
      <c r="L10" s="42">
        <f aca="true" t="shared" si="0" ref="L10:L23">IF(K10&gt;0,K10/$D10,"")</f>
        <v>5100.121951219512</v>
      </c>
      <c r="M10" s="42">
        <f>SUM(M11:M23)</f>
        <v>678650</v>
      </c>
      <c r="N10" s="42">
        <f>IF(M10&gt;0,M10/(SUM(C10:D10)),"")</f>
        <v>4138.109756097561</v>
      </c>
    </row>
    <row r="11" spans="1:14" ht="15.75">
      <c r="A11" s="40" t="s">
        <v>19</v>
      </c>
      <c r="B11" s="39">
        <v>3</v>
      </c>
      <c r="C11" s="60">
        <f>IF(ISBLANK($A11),"",COUNTA('1. závod'!$C$4:$C$28))</f>
        <v>14</v>
      </c>
      <c r="D11" s="60">
        <f>IF(ISBLANK($A11),"",COUNTA('2. závod'!$C$4:$C$28))</f>
        <v>14</v>
      </c>
      <c r="E11" s="397"/>
      <c r="F11" s="397"/>
      <c r="G11" s="397"/>
      <c r="H11" s="397"/>
      <c r="I11" s="43">
        <f>SUM('1. závod'!C:C)</f>
        <v>40420</v>
      </c>
      <c r="J11" s="42">
        <f aca="true" t="shared" si="1" ref="J11:J23">IF(I11&gt;0,I11/$C11,"")</f>
        <v>2887.1428571428573</v>
      </c>
      <c r="K11" s="43">
        <f>SUM('2. závod'!C:C)</f>
        <v>97990</v>
      </c>
      <c r="L11" s="42">
        <f t="shared" si="0"/>
        <v>6999.285714285715</v>
      </c>
      <c r="M11" s="43">
        <f>SUM(I11,K11)</f>
        <v>138410</v>
      </c>
      <c r="N11" s="42">
        <f aca="true" t="shared" si="2" ref="N11:N23">IF(M11&gt;0,M11/(SUM(C11:D11)),"")</f>
        <v>4943.214285714285</v>
      </c>
    </row>
    <row r="12" spans="1:14" ht="15.75">
      <c r="A12" s="40" t="s">
        <v>24</v>
      </c>
      <c r="B12" s="39">
        <f>IF(ISBLANK(A12),"",B11+5)</f>
        <v>8</v>
      </c>
      <c r="C12" s="60">
        <f>IF(ISBLANK($A12),"",COUNTA('1. závod'!$H$4:$H$28))</f>
        <v>14</v>
      </c>
      <c r="D12" s="60">
        <f>IF(ISBLANK($A12),"",COUNTA('2. závod'!$H$4:$H$28))</f>
        <v>14</v>
      </c>
      <c r="E12" s="397"/>
      <c r="F12" s="397"/>
      <c r="G12" s="397"/>
      <c r="H12" s="397"/>
      <c r="I12" s="43">
        <f>SUM('1. závod'!H:H)</f>
        <v>53400</v>
      </c>
      <c r="J12" s="42">
        <f t="shared" si="1"/>
        <v>3814.285714285714</v>
      </c>
      <c r="K12" s="43">
        <f>SUM('2. závod'!H:H)</f>
        <v>61240</v>
      </c>
      <c r="L12" s="42">
        <f t="shared" si="0"/>
        <v>4374.285714285715</v>
      </c>
      <c r="M12" s="43">
        <f aca="true" t="shared" si="3" ref="M12:M17">SUM(I12,K12)</f>
        <v>114640</v>
      </c>
      <c r="N12" s="42">
        <f t="shared" si="2"/>
        <v>4094.285714285714</v>
      </c>
    </row>
    <row r="13" spans="1:14" ht="15.75">
      <c r="A13" s="40" t="s">
        <v>23</v>
      </c>
      <c r="B13" s="39">
        <f aca="true" t="shared" si="4" ref="B13:B23">IF(ISBLANK(A13),"",B12+5)</f>
        <v>13</v>
      </c>
      <c r="C13" s="60">
        <f>IF(ISBLANK($A13),"",COUNTA('1. závod'!$M$4:$M$28))</f>
        <v>14</v>
      </c>
      <c r="D13" s="60">
        <f>IF(ISBLANK($A13),"",COUNTA('2. závod'!$M$4:$M$28))</f>
        <v>14</v>
      </c>
      <c r="E13" s="397"/>
      <c r="F13" s="397"/>
      <c r="G13" s="397"/>
      <c r="H13" s="397"/>
      <c r="I13" s="43">
        <f>SUM('1. závod'!M:M)</f>
        <v>48640</v>
      </c>
      <c r="J13" s="42">
        <f t="shared" si="1"/>
        <v>3474.285714285714</v>
      </c>
      <c r="K13" s="43">
        <f>SUM('2. závod'!M:M)</f>
        <v>52380</v>
      </c>
      <c r="L13" s="42">
        <f t="shared" si="0"/>
        <v>3741.4285714285716</v>
      </c>
      <c r="M13" s="43">
        <f t="shared" si="3"/>
        <v>101020</v>
      </c>
      <c r="N13" s="42">
        <f t="shared" si="2"/>
        <v>3607.8571428571427</v>
      </c>
    </row>
    <row r="14" spans="1:14" ht="15.75">
      <c r="A14" s="40" t="s">
        <v>20</v>
      </c>
      <c r="B14" s="39">
        <f t="shared" si="4"/>
        <v>18</v>
      </c>
      <c r="C14" s="60">
        <f>IF(ISBLANK($A14),"",COUNTA('1. závod'!$R$4:$R$28))</f>
        <v>13</v>
      </c>
      <c r="D14" s="60">
        <f>IF(ISBLANK($A14),"",COUNTA('2. závod'!$R$4:$R$28))</f>
        <v>13</v>
      </c>
      <c r="E14" s="397"/>
      <c r="F14" s="397"/>
      <c r="G14" s="397"/>
      <c r="H14" s="397"/>
      <c r="I14" s="43">
        <f>SUM('1. závod'!R:R)</f>
        <v>38180</v>
      </c>
      <c r="J14" s="42">
        <f t="shared" si="1"/>
        <v>2936.923076923077</v>
      </c>
      <c r="K14" s="43">
        <f>SUM('2. závod'!R:R)</f>
        <v>53240</v>
      </c>
      <c r="L14" s="42">
        <f t="shared" si="0"/>
        <v>4095.3846153846152</v>
      </c>
      <c r="M14" s="43">
        <f t="shared" si="3"/>
        <v>91420</v>
      </c>
      <c r="N14" s="42">
        <f t="shared" si="2"/>
        <v>3516.153846153846</v>
      </c>
    </row>
    <row r="15" spans="1:14" ht="15.75" outlineLevel="1">
      <c r="A15" s="40" t="s">
        <v>21</v>
      </c>
      <c r="B15" s="39">
        <f t="shared" si="4"/>
        <v>23</v>
      </c>
      <c r="C15" s="60">
        <f>IF(ISBLANK($A15),"",COUNTA('1. závod'!$W$4:$W$28))</f>
        <v>13</v>
      </c>
      <c r="D15" s="60">
        <f>IF(ISBLANK($A15),"",COUNTA('2. závod'!$W$4:$W$27))</f>
        <v>13</v>
      </c>
      <c r="E15" s="398"/>
      <c r="F15" s="399"/>
      <c r="G15" s="399"/>
      <c r="H15" s="400"/>
      <c r="I15" s="43">
        <f>SUM('1. závod'!W:W)</f>
        <v>42980</v>
      </c>
      <c r="J15" s="42">
        <f t="shared" si="1"/>
        <v>3306.153846153846</v>
      </c>
      <c r="K15" s="43">
        <f>SUM('2. závod'!W:W)</f>
        <v>57560</v>
      </c>
      <c r="L15" s="42">
        <f t="shared" si="0"/>
        <v>4427.692307692308</v>
      </c>
      <c r="M15" s="43">
        <f t="shared" si="3"/>
        <v>100540</v>
      </c>
      <c r="N15" s="42">
        <f t="shared" si="2"/>
        <v>3866.923076923077</v>
      </c>
    </row>
    <row r="16" spans="1:14" ht="15.75" outlineLevel="1">
      <c r="A16" s="40" t="s">
        <v>25</v>
      </c>
      <c r="B16" s="39">
        <f t="shared" si="4"/>
        <v>28</v>
      </c>
      <c r="C16" s="60">
        <f>IF(ISBLANK($A16),"",COUNTA('1. závod'!$AB$4:$AB$28))</f>
        <v>14</v>
      </c>
      <c r="D16" s="60">
        <f>IF(ISBLANK($A16),"",COUNTA('2. závod'!$AB$4:$AB$27))</f>
        <v>14</v>
      </c>
      <c r="E16" s="397"/>
      <c r="F16" s="397"/>
      <c r="G16" s="397"/>
      <c r="H16" s="397"/>
      <c r="I16" s="43">
        <f>SUM('1. závod'!AB:AB)</f>
        <v>36820</v>
      </c>
      <c r="J16" s="42">
        <f t="shared" si="1"/>
        <v>2630</v>
      </c>
      <c r="K16" s="43">
        <f>SUM('2. závod'!AB:AB)</f>
        <v>95800</v>
      </c>
      <c r="L16" s="42">
        <f t="shared" si="0"/>
        <v>6842.857142857143</v>
      </c>
      <c r="M16" s="43">
        <f t="shared" si="3"/>
        <v>132620</v>
      </c>
      <c r="N16" s="42">
        <f t="shared" si="2"/>
        <v>4736.428571428572</v>
      </c>
    </row>
    <row r="17" spans="1:14" ht="0.75" customHeight="1" outlineLevel="1">
      <c r="A17" s="40" t="s">
        <v>22</v>
      </c>
      <c r="B17" s="39">
        <f t="shared" si="4"/>
        <v>33</v>
      </c>
      <c r="C17" s="60">
        <f>IF(ISBLANK($A17),"",COUNTA('1. závod'!$AG$4:$AG$28))</f>
        <v>0</v>
      </c>
      <c r="D17" s="60">
        <f>IF(ISBLANK($A17),"",COUNTA('2. závod'!$AG$4:$AG$27))</f>
        <v>0</v>
      </c>
      <c r="E17" s="397"/>
      <c r="F17" s="397"/>
      <c r="G17" s="397"/>
      <c r="H17" s="397"/>
      <c r="I17" s="43">
        <f>SUM('1. závod'!AG:AG)</f>
        <v>0</v>
      </c>
      <c r="J17" s="42">
        <f t="shared" si="1"/>
      </c>
      <c r="K17" s="43">
        <f>SUM('2. závod'!AG:AG)</f>
        <v>0</v>
      </c>
      <c r="L17" s="42">
        <f t="shared" si="0"/>
      </c>
      <c r="M17" s="43">
        <f t="shared" si="3"/>
        <v>0</v>
      </c>
      <c r="N17" s="42">
        <f t="shared" si="2"/>
      </c>
    </row>
    <row r="18" spans="1:14" ht="15.75" hidden="1" outlineLevel="1">
      <c r="A18" s="40" t="s">
        <v>51</v>
      </c>
      <c r="B18" s="39">
        <f t="shared" si="4"/>
        <v>38</v>
      </c>
      <c r="C18" s="60">
        <f>IF(ISBLANK($A18),"",COUNTA('1. závod'!$AL$4:$AL$28))</f>
        <v>0</v>
      </c>
      <c r="D18" s="60">
        <f>IF(ISBLANK($A18),"",COUNTA('2. závod'!$AL$4:$AL$27))</f>
        <v>0</v>
      </c>
      <c r="E18" s="397"/>
      <c r="F18" s="397"/>
      <c r="G18" s="397"/>
      <c r="H18" s="397"/>
      <c r="I18" s="43">
        <f>SUM('1. závod'!AL:AL)</f>
        <v>0</v>
      </c>
      <c r="J18" s="42">
        <f t="shared" si="1"/>
      </c>
      <c r="K18" s="43">
        <f>SUM('2. závod'!AL:AL)</f>
        <v>0</v>
      </c>
      <c r="L18" s="42">
        <f t="shared" si="0"/>
      </c>
      <c r="M18" s="43">
        <f aca="true" t="shared" si="5" ref="M18:M23">SUM(I18,K18)</f>
        <v>0</v>
      </c>
      <c r="N18" s="42">
        <f t="shared" si="2"/>
      </c>
    </row>
    <row r="19" spans="1:14" ht="15.75" hidden="1" outlineLevel="1">
      <c r="A19" s="40" t="s">
        <v>56</v>
      </c>
      <c r="B19" s="39">
        <f t="shared" si="4"/>
        <v>43</v>
      </c>
      <c r="C19" s="60">
        <f>IF(ISBLANK($A19),"",COUNTA('1. závod'!$AQ$4:$AQ$28))</f>
        <v>0</v>
      </c>
      <c r="D19" s="60">
        <f>IF(ISBLANK($A19),"",COUNTA('2. závod'!$AQ$4:$AQ$27))</f>
        <v>0</v>
      </c>
      <c r="E19" s="397"/>
      <c r="F19" s="397"/>
      <c r="G19" s="397"/>
      <c r="H19" s="397"/>
      <c r="I19" s="43">
        <f>SUM('1. závod'!AQ:AQ)</f>
        <v>0</v>
      </c>
      <c r="J19" s="42">
        <f t="shared" si="1"/>
      </c>
      <c r="K19" s="43">
        <f>SUM('2. závod'!AQ:AQ)</f>
        <v>0</v>
      </c>
      <c r="L19" s="42">
        <f t="shared" si="0"/>
      </c>
      <c r="M19" s="43">
        <f t="shared" si="5"/>
        <v>0</v>
      </c>
      <c r="N19" s="42">
        <f t="shared" si="2"/>
      </c>
    </row>
    <row r="20" spans="1:14" ht="15.75" hidden="1" outlineLevel="1">
      <c r="A20" s="40" t="s">
        <v>57</v>
      </c>
      <c r="B20" s="39">
        <f t="shared" si="4"/>
        <v>48</v>
      </c>
      <c r="C20" s="60">
        <f>IF(ISBLANK($A20),"",COUNTA('1. závod'!$AV$4:$AV$28))</f>
        <v>0</v>
      </c>
      <c r="D20" s="60">
        <f>IF(ISBLANK($A20),"",COUNTA('2. závod'!$AV$4:$AV$27))</f>
        <v>0</v>
      </c>
      <c r="E20" s="398"/>
      <c r="F20" s="399"/>
      <c r="G20" s="399"/>
      <c r="H20" s="400"/>
      <c r="I20" s="43">
        <f>SUM('1. závod'!AV:AV)</f>
        <v>0</v>
      </c>
      <c r="J20" s="42">
        <f t="shared" si="1"/>
      </c>
      <c r="K20" s="43">
        <f>SUM('2. závod'!AV:AV)</f>
        <v>0</v>
      </c>
      <c r="L20" s="42">
        <f t="shared" si="0"/>
      </c>
      <c r="M20" s="43">
        <f t="shared" si="5"/>
        <v>0</v>
      </c>
      <c r="N20" s="42">
        <f t="shared" si="2"/>
      </c>
    </row>
    <row r="21" spans="1:14" ht="15.75" hidden="1" outlineLevel="1">
      <c r="A21" s="40" t="s">
        <v>58</v>
      </c>
      <c r="B21" s="39">
        <f t="shared" si="4"/>
        <v>53</v>
      </c>
      <c r="C21" s="60">
        <f>IF(ISBLANK($A21),"",COUNTA('1. závod'!$BA$4:$BA$28))</f>
        <v>0</v>
      </c>
      <c r="D21" s="60">
        <f>IF(ISBLANK($A21),"",COUNTA('2. závod'!$BA$4:$BA$27))</f>
        <v>0</v>
      </c>
      <c r="E21" s="397"/>
      <c r="F21" s="397"/>
      <c r="G21" s="397"/>
      <c r="H21" s="397"/>
      <c r="I21" s="43">
        <f>SUM('1. závod'!BA:BA)</f>
        <v>0</v>
      </c>
      <c r="J21" s="42">
        <f t="shared" si="1"/>
      </c>
      <c r="K21" s="43">
        <f>SUM('2. závod'!BA:BA)</f>
        <v>0</v>
      </c>
      <c r="L21" s="42">
        <f t="shared" si="0"/>
      </c>
      <c r="M21" s="43">
        <f t="shared" si="5"/>
        <v>0</v>
      </c>
      <c r="N21" s="42">
        <f t="shared" si="2"/>
      </c>
    </row>
    <row r="22" spans="1:14" ht="15.75" hidden="1" outlineLevel="1">
      <c r="A22" s="40" t="s">
        <v>59</v>
      </c>
      <c r="B22" s="39">
        <f t="shared" si="4"/>
        <v>58</v>
      </c>
      <c r="C22" s="60">
        <f>IF(ISBLANK($A22),"",COUNTA('1. závod'!$BF$4:$BF$28))</f>
        <v>0</v>
      </c>
      <c r="D22" s="60">
        <f>IF(ISBLANK($A22),"",COUNTA('2. závod'!$BF$4:$BF$27))</f>
        <v>0</v>
      </c>
      <c r="E22" s="397"/>
      <c r="F22" s="397"/>
      <c r="G22" s="397"/>
      <c r="H22" s="397"/>
      <c r="I22" s="43">
        <f>SUM('1. závod'!BF:BF)</f>
        <v>0</v>
      </c>
      <c r="J22" s="42">
        <f t="shared" si="1"/>
      </c>
      <c r="K22" s="43">
        <f>SUM('2. závod'!BF:BF)</f>
        <v>0</v>
      </c>
      <c r="L22" s="42">
        <f t="shared" si="0"/>
      </c>
      <c r="M22" s="43">
        <f t="shared" si="5"/>
        <v>0</v>
      </c>
      <c r="N22" s="42">
        <f t="shared" si="2"/>
      </c>
    </row>
    <row r="23" spans="1:14" ht="15.75" hidden="1" outlineLevel="1">
      <c r="A23" s="40" t="s">
        <v>54</v>
      </c>
      <c r="B23" s="39">
        <f t="shared" si="4"/>
        <v>63</v>
      </c>
      <c r="C23" s="60">
        <f>IF(ISBLANK($A23),"",COUNTA('1. závod'!$BK$4:$BK$28))</f>
        <v>0</v>
      </c>
      <c r="D23" s="60">
        <f>IF(ISBLANK($A23),"",COUNTA('2. závod'!$BK$4:$BK$27))</f>
        <v>0</v>
      </c>
      <c r="E23" s="397"/>
      <c r="F23" s="397"/>
      <c r="G23" s="397"/>
      <c r="H23" s="397"/>
      <c r="I23" s="43">
        <f>SUM('1. závod'!BK:BK)</f>
        <v>0</v>
      </c>
      <c r="J23" s="42">
        <f t="shared" si="1"/>
      </c>
      <c r="K23" s="43">
        <f>SUM('2. závod'!BK:BK)</f>
        <v>0</v>
      </c>
      <c r="L23" s="42">
        <f t="shared" si="0"/>
      </c>
      <c r="M23" s="43">
        <f t="shared" si="5"/>
        <v>0</v>
      </c>
      <c r="N23" s="42">
        <f t="shared" si="2"/>
      </c>
    </row>
    <row r="24" spans="4:11" ht="15.75" collapsed="1">
      <c r="D24" s="395" t="s">
        <v>49</v>
      </c>
      <c r="E24" s="395"/>
      <c r="F24" s="395"/>
      <c r="G24" s="395"/>
      <c r="H24" s="395"/>
      <c r="I24" s="61">
        <f>MAX('Výsledková listina'!H9:H56)</f>
        <v>11820</v>
      </c>
      <c r="J24" s="62"/>
      <c r="K24" s="61">
        <f>MAX('Výsledková listina'!L9:L56)</f>
        <v>14400</v>
      </c>
    </row>
    <row r="26" spans="5:9" ht="12.75">
      <c r="E26" s="14" t="s">
        <v>70</v>
      </c>
      <c r="I26">
        <f>COUNTIF('Výsledková listina'!$C:$C,"m")</f>
        <v>80</v>
      </c>
    </row>
    <row r="27" spans="5:9" ht="12.75">
      <c r="E27" s="14" t="s">
        <v>66</v>
      </c>
      <c r="I27">
        <f>COUNTIF('Výsledková listina'!$C:$C,"J")+COUNTIF('Výsledková listina'!$C:$C,"jž")</f>
        <v>1</v>
      </c>
    </row>
    <row r="28" spans="5:9" ht="12.75">
      <c r="E28" s="14" t="s">
        <v>67</v>
      </c>
      <c r="I28">
        <f>COUNTIF('Výsledková listina'!$C:$C,"KŽ")+COUNTIF('Výsledková listina'!$C:$C,"k")</f>
        <v>0</v>
      </c>
    </row>
    <row r="29" spans="5:9" ht="12.75">
      <c r="E29" s="14" t="s">
        <v>68</v>
      </c>
      <c r="I29">
        <f>COUNTIF('Výsledková listina'!$C:$C,"Ž")+COUNTIF('Výsledková listina'!$C:$C,"JŽ")+COUNTIF('Výsledková listina'!$C:$C,"KŽ")</f>
        <v>1</v>
      </c>
    </row>
    <row r="30" spans="5:9" ht="12.75">
      <c r="E30" s="14" t="s">
        <v>69</v>
      </c>
      <c r="I30">
        <f>COUNTIF('Výsledková listina'!$C:$C,"H")</f>
        <v>0</v>
      </c>
    </row>
    <row r="34" ht="12.75">
      <c r="A34" s="77" t="s">
        <v>71</v>
      </c>
    </row>
    <row r="35" ht="12.75">
      <c r="A35" s="77" t="s">
        <v>72</v>
      </c>
    </row>
    <row r="36" ht="12.75">
      <c r="A36" s="14" t="s">
        <v>74</v>
      </c>
    </row>
    <row r="37" ht="12.75">
      <c r="A37" s="14" t="s">
        <v>73</v>
      </c>
    </row>
    <row r="38" ht="11.25" customHeight="1">
      <c r="A38" s="14" t="s">
        <v>75</v>
      </c>
    </row>
    <row r="39" ht="12.75">
      <c r="A39" s="14" t="s">
        <v>84</v>
      </c>
    </row>
    <row r="41" ht="12.75">
      <c r="A41" s="77" t="s">
        <v>76</v>
      </c>
    </row>
    <row r="42" ht="12.75">
      <c r="A42" s="79" t="s">
        <v>77</v>
      </c>
    </row>
    <row r="43" ht="12.75">
      <c r="A43" s="14" t="s">
        <v>78</v>
      </c>
    </row>
    <row r="44" ht="12.75">
      <c r="A44" s="14" t="s">
        <v>83</v>
      </c>
    </row>
    <row r="47" ht="12.75">
      <c r="A47" s="77" t="s">
        <v>72</v>
      </c>
    </row>
    <row r="48" ht="12.75">
      <c r="A48" s="14" t="s">
        <v>79</v>
      </c>
    </row>
    <row r="49" ht="12.75">
      <c r="A49" s="14" t="s">
        <v>80</v>
      </c>
    </row>
    <row r="50" ht="12.75">
      <c r="A50" s="14" t="s">
        <v>81</v>
      </c>
    </row>
    <row r="51" ht="12.75">
      <c r="A51" s="14" t="s">
        <v>82</v>
      </c>
    </row>
    <row r="53" ht="12.75">
      <c r="A53" s="77" t="s">
        <v>86</v>
      </c>
    </row>
    <row r="54" ht="12.75">
      <c r="A54" s="14" t="s">
        <v>87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2"/>
  <sheetViews>
    <sheetView showGridLines="0" view="pageBreakPreview" zoomScaleNormal="75" zoomScaleSheetLayoutView="100" zoomScalePageLayoutView="0" workbookViewId="0" topLeftCell="A1">
      <pane xSplit="4" ySplit="8" topLeftCell="E7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V14" sqref="V14"/>
    </sheetView>
  </sheetViews>
  <sheetFormatPr defaultColWidth="9.00390625" defaultRowHeight="12.75" outlineLevelCol="1"/>
  <cols>
    <col min="1" max="1" width="4.125" style="14" bestFit="1" customWidth="1"/>
    <col min="2" max="2" width="22.375" style="25" bestFit="1" customWidth="1"/>
    <col min="3" max="3" width="4.25390625" style="14" customWidth="1"/>
    <col min="4" max="4" width="0.12890625" style="14" customWidth="1"/>
    <col min="5" max="5" width="5.375" style="14" hidden="1" customWidth="1" outlineLevel="1"/>
    <col min="6" max="6" width="3.625" style="14" customWidth="1" collapsed="1"/>
    <col min="7" max="7" width="3.875" style="14" customWidth="1"/>
    <col min="8" max="8" width="9.125" style="26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6" customWidth="1" outlineLevel="1"/>
    <col min="13" max="13" width="5.125" style="14" customWidth="1" outlineLevel="1"/>
    <col min="14" max="14" width="9.125" style="26" customWidth="1" outlineLevel="1"/>
    <col min="15" max="15" width="5.125" style="14" customWidth="1" outlineLevel="1"/>
    <col min="16" max="16" width="6.375" style="14" customWidth="1" outlineLevel="1"/>
    <col min="17" max="18" width="5.75390625" style="29" hidden="1" customWidth="1"/>
    <col min="19" max="19" width="5.75390625" style="29" customWidth="1"/>
    <col min="20" max="16384" width="9.125" style="14" customWidth="1"/>
  </cols>
  <sheetData>
    <row r="1" spans="1:16" ht="18">
      <c r="A1" s="426" t="s">
        <v>93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</row>
    <row r="2" spans="2:19" s="17" customFormat="1" ht="15" customHeight="1">
      <c r="B2" s="432" t="str">
        <f>CONCATENATE("Místo konání: ",'Základní list'!E2)</f>
        <v>Místo konání: LABE - Mlékojedy</v>
      </c>
      <c r="C2" s="432"/>
      <c r="D2" s="432"/>
      <c r="E2" s="432"/>
      <c r="F2" s="432"/>
      <c r="G2" s="432"/>
      <c r="H2" s="432"/>
      <c r="I2" s="432"/>
      <c r="J2" s="435" t="str">
        <f>CONCATENATE("Sponzor: ",'Základní list'!E5)</f>
        <v>Sponzor: DAIWA</v>
      </c>
      <c r="K2" s="435"/>
      <c r="L2" s="435"/>
      <c r="M2" s="435"/>
      <c r="N2" s="435"/>
      <c r="O2" s="435"/>
      <c r="P2" s="435"/>
      <c r="Q2" s="29"/>
      <c r="R2" s="29"/>
      <c r="S2" s="29"/>
    </row>
    <row r="3" spans="1:19" s="17" customFormat="1" ht="15">
      <c r="A3" s="18"/>
      <c r="B3" s="433" t="str">
        <f>CONCATENATE("Druh závodu: ",'Základní list'!E3)</f>
        <v>Druh závodu: ME MiČR LRU Feeder 2012</v>
      </c>
      <c r="C3" s="433"/>
      <c r="D3" s="433"/>
      <c r="E3" s="433"/>
      <c r="F3" s="433"/>
      <c r="G3" s="433"/>
      <c r="H3" s="433"/>
      <c r="I3" s="433"/>
      <c r="J3" s="436" t="str">
        <f>CONCATENATE("Hl. rozhodčí: ",'Základní list'!E6)</f>
        <v>Hl. rozhodčí: Radana Srbová</v>
      </c>
      <c r="K3" s="436"/>
      <c r="L3" s="436"/>
      <c r="M3" s="436"/>
      <c r="N3" s="436"/>
      <c r="O3" s="436"/>
      <c r="P3" s="436"/>
      <c r="Q3" s="29"/>
      <c r="R3" s="29"/>
      <c r="S3" s="29"/>
    </row>
    <row r="4" spans="1:19" s="17" customFormat="1" ht="12.75">
      <c r="A4" s="18"/>
      <c r="B4" s="437" t="str">
        <f>CONCATENATE("Datum: ",'Základní list'!E4)</f>
        <v>Datum: 14.7.-15.7.2012</v>
      </c>
      <c r="C4" s="437"/>
      <c r="D4" s="437"/>
      <c r="E4" s="437"/>
      <c r="F4" s="437"/>
      <c r="G4" s="437"/>
      <c r="H4" s="437"/>
      <c r="I4" s="437"/>
      <c r="J4" s="101" t="s">
        <v>95</v>
      </c>
      <c r="K4" s="18"/>
      <c r="L4" s="101" t="s">
        <v>211</v>
      </c>
      <c r="M4" s="18"/>
      <c r="N4" s="12"/>
      <c r="O4" s="18"/>
      <c r="P4" s="18"/>
      <c r="Q4" s="29"/>
      <c r="R4" s="29"/>
      <c r="S4" s="29"/>
    </row>
    <row r="5" spans="1:19" s="17" customFormat="1" ht="3.75" customHeight="1" thickBot="1">
      <c r="A5" s="18"/>
      <c r="B5" s="75"/>
      <c r="C5" s="75"/>
      <c r="D5" s="75"/>
      <c r="E5" s="75"/>
      <c r="F5" s="75"/>
      <c r="G5" s="75"/>
      <c r="H5" s="75"/>
      <c r="I5" s="75"/>
      <c r="J5" s="18"/>
      <c r="K5" s="18"/>
      <c r="L5" s="12"/>
      <c r="M5" s="18"/>
      <c r="N5" s="12"/>
      <c r="O5" s="18"/>
      <c r="P5" s="18"/>
      <c r="Q5" s="29"/>
      <c r="R5" s="29"/>
      <c r="S5" s="29"/>
    </row>
    <row r="6" spans="1:19" s="19" customFormat="1" ht="12.75" customHeight="1" thickBot="1">
      <c r="A6" s="429" t="s">
        <v>50</v>
      </c>
      <c r="B6" s="415" t="s">
        <v>17</v>
      </c>
      <c r="C6" s="416"/>
      <c r="D6" s="416"/>
      <c r="E6" s="417"/>
      <c r="F6" s="427" t="s">
        <v>0</v>
      </c>
      <c r="G6" s="428"/>
      <c r="H6" s="428"/>
      <c r="I6" s="434"/>
      <c r="J6" s="427" t="s">
        <v>1</v>
      </c>
      <c r="K6" s="428"/>
      <c r="L6" s="428"/>
      <c r="M6" s="434"/>
      <c r="N6" s="427" t="s">
        <v>2</v>
      </c>
      <c r="O6" s="428"/>
      <c r="P6" s="417"/>
      <c r="Q6" s="414" t="s">
        <v>26</v>
      </c>
      <c r="R6" s="407" t="s">
        <v>27</v>
      </c>
      <c r="S6" s="76"/>
    </row>
    <row r="7" spans="1:19" s="19" customFormat="1" ht="12.75" customHeight="1">
      <c r="A7" s="430"/>
      <c r="B7" s="418"/>
      <c r="C7" s="419"/>
      <c r="D7" s="419"/>
      <c r="E7" s="420"/>
      <c r="F7" s="408" t="s">
        <v>3</v>
      </c>
      <c r="G7" s="409"/>
      <c r="H7" s="424" t="s">
        <v>4</v>
      </c>
      <c r="I7" s="412" t="s">
        <v>5</v>
      </c>
      <c r="J7" s="408" t="str">
        <f>F7</f>
        <v>Sektor</v>
      </c>
      <c r="K7" s="409"/>
      <c r="L7" s="424" t="str">
        <f>H7</f>
        <v>CIPS</v>
      </c>
      <c r="M7" s="412" t="str">
        <f>I7</f>
        <v>Poř</v>
      </c>
      <c r="N7" s="422" t="str">
        <f>L7</f>
        <v>CIPS</v>
      </c>
      <c r="O7" s="412" t="s">
        <v>6</v>
      </c>
      <c r="P7" s="410" t="str">
        <f>M7</f>
        <v>Poř</v>
      </c>
      <c r="Q7" s="414"/>
      <c r="R7" s="407"/>
      <c r="S7" s="76"/>
    </row>
    <row r="8" spans="1:19" s="19" customFormat="1" ht="13.5" customHeight="1" thickBot="1">
      <c r="A8" s="431"/>
      <c r="B8" s="80" t="s">
        <v>38</v>
      </c>
      <c r="C8" s="21" t="s">
        <v>7</v>
      </c>
      <c r="D8" s="22" t="s">
        <v>96</v>
      </c>
      <c r="E8" s="81" t="s">
        <v>60</v>
      </c>
      <c r="F8" s="23" t="s">
        <v>9</v>
      </c>
      <c r="G8" s="21" t="s">
        <v>8</v>
      </c>
      <c r="H8" s="425"/>
      <c r="I8" s="413"/>
      <c r="J8" s="23" t="str">
        <f>F8</f>
        <v>sk</v>
      </c>
      <c r="K8" s="21" t="str">
        <f>G8</f>
        <v>čís</v>
      </c>
      <c r="L8" s="425"/>
      <c r="M8" s="413"/>
      <c r="N8" s="423"/>
      <c r="O8" s="413"/>
      <c r="P8" s="411"/>
      <c r="Q8" s="414"/>
      <c r="R8" s="407"/>
      <c r="S8" s="76" t="s">
        <v>65</v>
      </c>
    </row>
    <row r="9" spans="1:19" s="19" customFormat="1" ht="18" customHeight="1">
      <c r="A9" s="120">
        <v>39</v>
      </c>
      <c r="B9" s="121" t="s">
        <v>141</v>
      </c>
      <c r="C9" s="122" t="s">
        <v>54</v>
      </c>
      <c r="D9" s="123"/>
      <c r="E9" s="124">
        <v>39</v>
      </c>
      <c r="F9" s="280" t="s">
        <v>21</v>
      </c>
      <c r="G9" s="281">
        <v>3</v>
      </c>
      <c r="H9" s="282">
        <f>IF($G9="","",INDEX('[1]1. závod'!$A:$CM,$G9+3,INDEX('[1]Základní list'!$B:$B,MATCH($F9,'[1]Základní list'!$A:$A,0),1)))</f>
        <v>8260</v>
      </c>
      <c r="I9" s="283">
        <f>IF($G9="","",INDEX('[1]1. závod'!$A:$CL,$G9+3,INDEX('[1]Základní list'!$B:$B,MATCH($F9,'[1]Základní list'!$A:$A,0),1)+2))</f>
        <v>1</v>
      </c>
      <c r="J9" s="318" t="s">
        <v>24</v>
      </c>
      <c r="K9" s="319">
        <v>12</v>
      </c>
      <c r="L9" s="298">
        <f>IF($K9="","",INDEX('[1]2. závod'!$A:$CM,$K9+3,INDEX('[1]Základní list'!$B:$B,MATCH($J9,'[1]Základní list'!$A:$A,0),1)))</f>
        <v>12920</v>
      </c>
      <c r="M9" s="320">
        <f>IF($K9="","",INDEX('[1]2. závod'!$A:$CM,$K9+3,INDEX('[1]Základní list'!$B:$B,MATCH($J9,'[1]Základní list'!$A:$A,0),1)+2))</f>
        <v>1</v>
      </c>
      <c r="N9" s="136">
        <f aca="true" t="shared" si="0" ref="N9:N40">IF($K9="","",SUM(H9,L9))</f>
        <v>21180</v>
      </c>
      <c r="O9" s="127">
        <f aca="true" t="shared" si="1" ref="O9:O40">IF($K9="","",SUM(I9,M9))</f>
        <v>2</v>
      </c>
      <c r="P9" s="128">
        <f>IF($N9="","",RANK(O9,O:O,1))</f>
        <v>1</v>
      </c>
      <c r="Q9" s="30" t="str">
        <f aca="true" t="shared" si="2" ref="Q9:Q40">CONCATENATE(F9,G9)</f>
        <v>E3</v>
      </c>
      <c r="R9" s="30" t="str">
        <f aca="true" t="shared" si="3" ref="R9:R40">CONCATENATE(J9,K9)</f>
        <v>B12</v>
      </c>
      <c r="S9" s="30">
        <f aca="true" t="shared" si="4" ref="S9:S40">COUNT(I9,M9)</f>
        <v>2</v>
      </c>
    </row>
    <row r="10" spans="1:19" s="19" customFormat="1" ht="18" customHeight="1">
      <c r="A10" s="120">
        <v>7</v>
      </c>
      <c r="B10" s="129" t="s">
        <v>173</v>
      </c>
      <c r="C10" s="122" t="s">
        <v>54</v>
      </c>
      <c r="D10" s="131"/>
      <c r="E10" s="145">
        <v>7</v>
      </c>
      <c r="F10" s="284" t="s">
        <v>25</v>
      </c>
      <c r="G10" s="285">
        <v>8</v>
      </c>
      <c r="H10" s="286">
        <f>IF($G10="","",INDEX('[1]1. závod'!$A:$CM,$G10+3,INDEX('[1]Základní list'!$B:$B,MATCH($F10,'[1]Základní list'!$A:$A,0),1)))</f>
        <v>11820</v>
      </c>
      <c r="I10" s="287">
        <f>IF($G10="","",INDEX('[1]1. závod'!$A:$CL,$G10+3,INDEX('[1]Základní list'!$B:$B,MATCH($F10,'[1]Základní list'!$A:$A,0),1)+2))</f>
        <v>1</v>
      </c>
      <c r="J10" s="120" t="s">
        <v>24</v>
      </c>
      <c r="K10" s="122">
        <v>2</v>
      </c>
      <c r="L10" s="134">
        <f>IF($K10="","",INDEX('[1]2. závod'!$A:$CM,$K10+3,INDEX('[1]Základní list'!$B:$B,MATCH($J10,'[1]Základní list'!$A:$A,0),1)))</f>
        <v>9960</v>
      </c>
      <c r="M10" s="135">
        <f>IF($K10="","",INDEX('[1]2. závod'!$A:$CM,$K10+3,INDEX('[1]Základní list'!$B:$B,MATCH($J10,'[1]Základní list'!$A:$A,0),1)+2))</f>
        <v>2</v>
      </c>
      <c r="N10" s="136">
        <f t="shared" si="0"/>
        <v>21780</v>
      </c>
      <c r="O10" s="127">
        <f t="shared" si="1"/>
        <v>3</v>
      </c>
      <c r="P10" s="128">
        <f>IF($N10="","",RANK(O10,O:O,1))</f>
        <v>2</v>
      </c>
      <c r="Q10" s="30" t="str">
        <f t="shared" si="2"/>
        <v>F8</v>
      </c>
      <c r="R10" s="30" t="str">
        <f t="shared" si="3"/>
        <v>B2</v>
      </c>
      <c r="S10" s="30">
        <f t="shared" si="4"/>
        <v>2</v>
      </c>
    </row>
    <row r="11" spans="1:19" s="19" customFormat="1" ht="18" customHeight="1" thickBot="1">
      <c r="A11" s="120">
        <v>17</v>
      </c>
      <c r="B11" s="146" t="s">
        <v>163</v>
      </c>
      <c r="C11" s="122" t="s">
        <v>54</v>
      </c>
      <c r="D11" s="148"/>
      <c r="E11" s="149">
        <v>17</v>
      </c>
      <c r="F11" s="150" t="s">
        <v>25</v>
      </c>
      <c r="G11" s="147">
        <v>7</v>
      </c>
      <c r="H11" s="151">
        <f>IF($G11="","",INDEX('[1]1. závod'!$A:$CM,$G11+3,INDEX('[1]Základní list'!$B:$B,MATCH($F11,'[1]Základní list'!$A:$A,0),1)))</f>
        <v>6800</v>
      </c>
      <c r="I11" s="152">
        <f>IF($G11="","",INDEX('[1]1. závod'!$A:$CL,$G11+3,INDEX('[1]Základní list'!$B:$B,MATCH($F11,'[1]Základní list'!$A:$A,0),1)+2))</f>
        <v>2</v>
      </c>
      <c r="J11" s="314" t="s">
        <v>25</v>
      </c>
      <c r="K11" s="315">
        <v>4</v>
      </c>
      <c r="L11" s="316">
        <f>IF($K11="","",INDEX('[1]2. závod'!$A:$CM,$K11+3,INDEX('[1]Základní list'!$B:$B,MATCH($J11,'[1]Základní list'!$A:$A,0),1)))</f>
        <v>14400</v>
      </c>
      <c r="M11" s="317">
        <f>IF($K11="","",INDEX('[1]2. závod'!$A:$CM,$K11+3,INDEX('[1]Základní list'!$B:$B,MATCH($J11,'[1]Základní list'!$A:$A,0),1)+2))</f>
        <v>1</v>
      </c>
      <c r="N11" s="153">
        <f t="shared" si="0"/>
        <v>21200</v>
      </c>
      <c r="O11" s="154">
        <f t="shared" si="1"/>
        <v>3</v>
      </c>
      <c r="P11" s="128">
        <v>3</v>
      </c>
      <c r="Q11" s="30" t="str">
        <f t="shared" si="2"/>
        <v>F7</v>
      </c>
      <c r="R11" s="30" t="str">
        <f t="shared" si="3"/>
        <v>F4</v>
      </c>
      <c r="S11" s="30">
        <f t="shared" si="4"/>
        <v>2</v>
      </c>
    </row>
    <row r="12" spans="1:19" ht="18" customHeight="1" thickTop="1">
      <c r="A12" s="120">
        <v>37</v>
      </c>
      <c r="B12" s="121" t="s">
        <v>143</v>
      </c>
      <c r="C12" s="122" t="s">
        <v>54</v>
      </c>
      <c r="D12" s="123"/>
      <c r="E12" s="124">
        <v>37</v>
      </c>
      <c r="F12" s="288" t="s">
        <v>23</v>
      </c>
      <c r="G12" s="289">
        <v>1</v>
      </c>
      <c r="H12" s="290">
        <f>IF($G12="","",INDEX('[1]1. závod'!$A:$CM,$G12+3,INDEX('[1]Základní list'!$B:$B,MATCH($F12,'[1]Základní list'!$A:$A,0),1)))</f>
        <v>10420</v>
      </c>
      <c r="I12" s="291">
        <f>IF($G12="","",INDEX('[1]1. závod'!$A:$CL,$G12+3,INDEX('[1]Základní list'!$B:$B,MATCH($F12,'[1]Základní list'!$A:$A,0),1)+2))</f>
        <v>1</v>
      </c>
      <c r="J12" s="120" t="s">
        <v>20</v>
      </c>
      <c r="K12" s="122">
        <v>10</v>
      </c>
      <c r="L12" s="125">
        <f>IF($K12="","",INDEX('[1]2. závod'!$A:$CM,$K12+3,INDEX('[1]Základní list'!$B:$B,MATCH($J12,'[1]Základní list'!$A:$A,0),1)))</f>
        <v>5040</v>
      </c>
      <c r="M12" s="126">
        <f>IF($K12="","",INDEX('[1]2. závod'!$A:$CM,$K12+3,INDEX('[1]Základní list'!$B:$B,MATCH($J12,'[1]Základní list'!$A:$A,0),1)+2))</f>
        <v>3</v>
      </c>
      <c r="N12" s="136">
        <f t="shared" si="0"/>
        <v>15460</v>
      </c>
      <c r="O12" s="127">
        <f t="shared" si="1"/>
        <v>4</v>
      </c>
      <c r="P12" s="128">
        <f>IF($N12="","",RANK(O12,O:O,1))</f>
        <v>4</v>
      </c>
      <c r="Q12" s="30" t="str">
        <f t="shared" si="2"/>
        <v>C1</v>
      </c>
      <c r="R12" s="30" t="str">
        <f t="shared" si="3"/>
        <v>D10</v>
      </c>
      <c r="S12" s="30">
        <f t="shared" si="4"/>
        <v>2</v>
      </c>
    </row>
    <row r="13" spans="1:19" s="19" customFormat="1" ht="18" customHeight="1">
      <c r="A13" s="120">
        <v>16</v>
      </c>
      <c r="B13" s="129" t="s">
        <v>164</v>
      </c>
      <c r="C13" s="122" t="s">
        <v>54</v>
      </c>
      <c r="D13" s="131"/>
      <c r="E13" s="145">
        <v>16</v>
      </c>
      <c r="F13" s="132" t="s">
        <v>19</v>
      </c>
      <c r="G13" s="130">
        <v>5</v>
      </c>
      <c r="H13" s="125">
        <f>IF($G13="","",INDEX('[1]1. závod'!$A:$CM,$G13+3,INDEX('[1]Základní list'!$B:$B,MATCH($F13,'[1]Základní list'!$A:$A,0),1)))</f>
        <v>5120</v>
      </c>
      <c r="I13" s="133">
        <f>IF($G13="","",INDEX('[1]1. závod'!$A:$CL,$G13+3,INDEX('[1]Základní list'!$B:$B,MATCH($F13,'[1]Základní list'!$A:$A,0),1)+2))</f>
        <v>2</v>
      </c>
      <c r="J13" s="120" t="s">
        <v>20</v>
      </c>
      <c r="K13" s="122">
        <v>8</v>
      </c>
      <c r="L13" s="134">
        <f>IF($K13="","",INDEX('[1]2. závod'!$A:$CM,$K13+3,INDEX('[1]Základní list'!$B:$B,MATCH($J13,'[1]Základní list'!$A:$A,0),1)))</f>
        <v>7920</v>
      </c>
      <c r="M13" s="135">
        <f>IF($K13="","",INDEX('[1]2. závod'!$A:$CM,$K13+3,INDEX('[1]Základní list'!$B:$B,MATCH($J13,'[1]Základní list'!$A:$A,0),1)+2))</f>
        <v>2</v>
      </c>
      <c r="N13" s="136">
        <f t="shared" si="0"/>
        <v>13040</v>
      </c>
      <c r="O13" s="127">
        <f t="shared" si="1"/>
        <v>4</v>
      </c>
      <c r="P13" s="128">
        <v>5</v>
      </c>
      <c r="Q13" s="30" t="str">
        <f t="shared" si="2"/>
        <v>A5</v>
      </c>
      <c r="R13" s="30" t="str">
        <f t="shared" si="3"/>
        <v>D8</v>
      </c>
      <c r="S13" s="30">
        <f t="shared" si="4"/>
        <v>2</v>
      </c>
    </row>
    <row r="14" spans="1:19" s="19" customFormat="1" ht="18" customHeight="1" thickBot="1">
      <c r="A14" s="120">
        <v>21</v>
      </c>
      <c r="B14" s="174" t="s">
        <v>159</v>
      </c>
      <c r="C14" s="122" t="s">
        <v>54</v>
      </c>
      <c r="D14" s="139"/>
      <c r="E14" s="155">
        <v>21</v>
      </c>
      <c r="F14" s="140" t="s">
        <v>21</v>
      </c>
      <c r="G14" s="138">
        <v>2</v>
      </c>
      <c r="H14" s="156">
        <f>IF($G14="","",INDEX('[1]1. závod'!$A:$CM,$G14+3,INDEX('[1]Základní list'!$B:$B,MATCH($F14,'[1]Základní list'!$A:$A,0),1)))</f>
        <v>5420</v>
      </c>
      <c r="I14" s="142">
        <f>IF($G14="","",INDEX('[1]1. závod'!$A:$CL,$G14+3,INDEX('[1]Základní list'!$B:$B,MATCH($F14,'[1]Základní list'!$A:$A,0),1)+2))</f>
        <v>3</v>
      </c>
      <c r="J14" s="157" t="s">
        <v>25</v>
      </c>
      <c r="K14" s="158">
        <v>12</v>
      </c>
      <c r="L14" s="141">
        <f>IF($K14="","",INDEX('[1]2. závod'!$A:$CM,$K14+3,INDEX('[1]Základní list'!$B:$B,MATCH($J14,'[1]Základní list'!$A:$A,0),1)))</f>
        <v>12520</v>
      </c>
      <c r="M14" s="143">
        <f>IF($K14="","",INDEX('[1]2. závod'!$A:$CM,$K14+3,INDEX('[1]Základní list'!$B:$B,MATCH($J14,'[1]Základní list'!$A:$A,0),1)+2))</f>
        <v>2</v>
      </c>
      <c r="N14" s="159">
        <f t="shared" si="0"/>
        <v>17940</v>
      </c>
      <c r="O14" s="160">
        <f t="shared" si="1"/>
        <v>5</v>
      </c>
      <c r="P14" s="128">
        <f>IF($N14="","",RANK(O14,O:O,1))</f>
        <v>6</v>
      </c>
      <c r="Q14" s="30" t="str">
        <f t="shared" si="2"/>
        <v>E2</v>
      </c>
      <c r="R14" s="30" t="str">
        <f t="shared" si="3"/>
        <v>F12</v>
      </c>
      <c r="S14" s="30">
        <f t="shared" si="4"/>
        <v>2</v>
      </c>
    </row>
    <row r="15" spans="1:19" ht="18" customHeight="1">
      <c r="A15" s="161">
        <v>53</v>
      </c>
      <c r="B15" s="172" t="s">
        <v>127</v>
      </c>
      <c r="C15" s="122" t="s">
        <v>54</v>
      </c>
      <c r="D15" s="123"/>
      <c r="E15" s="124">
        <v>53</v>
      </c>
      <c r="F15" s="120" t="s">
        <v>21</v>
      </c>
      <c r="G15" s="122">
        <v>9</v>
      </c>
      <c r="H15" s="125">
        <f>IF($G15="","",INDEX('[1]1. závod'!$A:$CM,$G15+3,INDEX('[1]Základní list'!$B:$B,MATCH($F15,'[1]Základní list'!$A:$A,0),1)))</f>
        <v>6620</v>
      </c>
      <c r="I15" s="144">
        <f>IF($G15="","",INDEX('[1]1. závod'!$A:$CL,$G15+3,INDEX('[1]Základní list'!$B:$B,MATCH($F15,'[1]Základní list'!$A:$A,0),1)+2))</f>
        <v>2</v>
      </c>
      <c r="J15" s="120" t="s">
        <v>21</v>
      </c>
      <c r="K15" s="122">
        <v>5</v>
      </c>
      <c r="L15" s="125">
        <f>IF($K15="","",INDEX('[1]2. závod'!$A:$CM,$K15+3,INDEX('[1]Základní list'!$B:$B,MATCH($J15,'[1]Základní list'!$A:$A,0),1)))</f>
        <v>6780</v>
      </c>
      <c r="M15" s="126">
        <f>IF($K15="","",INDEX('[1]2. závod'!$A:$CM,$K15+3,INDEX('[1]Základní list'!$B:$B,MATCH($J15,'[1]Základní list'!$A:$A,0),1)+2))</f>
        <v>3</v>
      </c>
      <c r="N15" s="136">
        <f t="shared" si="0"/>
        <v>13400</v>
      </c>
      <c r="O15" s="127">
        <f t="shared" si="1"/>
        <v>5</v>
      </c>
      <c r="P15" s="128">
        <v>7</v>
      </c>
      <c r="Q15" s="30" t="str">
        <f t="shared" si="2"/>
        <v>E9</v>
      </c>
      <c r="R15" s="30" t="str">
        <f t="shared" si="3"/>
        <v>E5</v>
      </c>
      <c r="S15" s="30">
        <f t="shared" si="4"/>
        <v>2</v>
      </c>
    </row>
    <row r="16" spans="1:19" ht="18" customHeight="1">
      <c r="A16" s="161">
        <v>5</v>
      </c>
      <c r="B16" s="171" t="s">
        <v>175</v>
      </c>
      <c r="C16" s="122" t="s">
        <v>54</v>
      </c>
      <c r="D16" s="131"/>
      <c r="E16" s="145">
        <v>5</v>
      </c>
      <c r="F16" s="292" t="s">
        <v>19</v>
      </c>
      <c r="G16" s="293">
        <v>10</v>
      </c>
      <c r="H16" s="294">
        <f>IF($G16="","",INDEX('[1]1. závod'!$A:$CM,$G16+3,INDEX('[1]Základní list'!$B:$B,MATCH($F16,'[1]Základní list'!$A:$A,0),1)))</f>
        <v>5460</v>
      </c>
      <c r="I16" s="295">
        <f>IF($G16="","",INDEX('[1]1. závod'!$A:$CL,$G16+3,INDEX('[1]Základní list'!$B:$B,MATCH($F16,'[1]Základní list'!$A:$A,0),1)+2))</f>
        <v>1</v>
      </c>
      <c r="J16" s="120" t="s">
        <v>20</v>
      </c>
      <c r="K16" s="122">
        <v>9</v>
      </c>
      <c r="L16" s="134">
        <f>IF($K16="","",INDEX('[1]2. závod'!$A:$CM,$K16+3,INDEX('[1]Základní list'!$B:$B,MATCH($J16,'[1]Základní list'!$A:$A,0),1)))</f>
        <v>4780</v>
      </c>
      <c r="M16" s="135">
        <f>IF($K16="","",INDEX('[1]2. závod'!$A:$CM,$K16+3,INDEX('[1]Základní list'!$B:$B,MATCH($J16,'[1]Základní list'!$A:$A,0),1)+2))</f>
        <v>4</v>
      </c>
      <c r="N16" s="136">
        <f t="shared" si="0"/>
        <v>10240</v>
      </c>
      <c r="O16" s="127">
        <f t="shared" si="1"/>
        <v>5</v>
      </c>
      <c r="P16" s="128">
        <v>8</v>
      </c>
      <c r="Q16" s="30" t="str">
        <f t="shared" si="2"/>
        <v>A10</v>
      </c>
      <c r="R16" s="30" t="str">
        <f t="shared" si="3"/>
        <v>D9</v>
      </c>
      <c r="S16" s="30">
        <f t="shared" si="4"/>
        <v>2</v>
      </c>
    </row>
    <row r="17" spans="1:19" ht="18" customHeight="1" collapsed="1" thickBot="1">
      <c r="A17" s="161">
        <v>32</v>
      </c>
      <c r="B17" s="277" t="s">
        <v>148</v>
      </c>
      <c r="C17" s="122" t="s">
        <v>54</v>
      </c>
      <c r="D17" s="139"/>
      <c r="E17" s="155">
        <v>32</v>
      </c>
      <c r="F17" s="140" t="s">
        <v>23</v>
      </c>
      <c r="G17" s="138">
        <v>3</v>
      </c>
      <c r="H17" s="156">
        <f>IF($G17="","",INDEX('[1]1. závod'!$A:$CM,$G17+3,INDEX('[1]Základní list'!$B:$B,MATCH($F17,'[1]Základní list'!$A:$A,0),1)))</f>
        <v>4460</v>
      </c>
      <c r="I17" s="142">
        <f>IF($G17="","",INDEX('[1]1. závod'!$A:$CL,$G17+3,INDEX('[1]Základní list'!$B:$B,MATCH($F17,'[1]Základní list'!$A:$A,0),1)+2))</f>
        <v>5</v>
      </c>
      <c r="J17" s="304" t="s">
        <v>20</v>
      </c>
      <c r="K17" s="305">
        <v>3</v>
      </c>
      <c r="L17" s="306">
        <f>IF($K17="","",INDEX('[1]2. závod'!$A:$CM,$K17+3,INDEX('[1]Základní list'!$B:$B,MATCH($J17,'[1]Základní list'!$A:$A,0),1)))</f>
        <v>13440</v>
      </c>
      <c r="M17" s="307">
        <f>IF($K17="","",INDEX('[1]2. závod'!$A:$CM,$K17+3,INDEX('[1]Základní list'!$B:$B,MATCH($J17,'[1]Základní list'!$A:$A,0),1)+2))</f>
        <v>1</v>
      </c>
      <c r="N17" s="159">
        <f t="shared" si="0"/>
        <v>17900</v>
      </c>
      <c r="O17" s="160">
        <f t="shared" si="1"/>
        <v>6</v>
      </c>
      <c r="P17" s="128">
        <f>IF($N17="","",RANK(O17,O:O,1))</f>
        <v>9</v>
      </c>
      <c r="Q17" s="30" t="str">
        <f t="shared" si="2"/>
        <v>C3</v>
      </c>
      <c r="R17" s="30" t="str">
        <f t="shared" si="3"/>
        <v>D3</v>
      </c>
      <c r="S17" s="30">
        <f t="shared" si="4"/>
        <v>2</v>
      </c>
    </row>
    <row r="18" spans="1:19" ht="18" customHeight="1">
      <c r="A18" s="120">
        <v>29</v>
      </c>
      <c r="B18" s="121" t="s">
        <v>151</v>
      </c>
      <c r="C18" s="122" t="s">
        <v>54</v>
      </c>
      <c r="D18" s="123"/>
      <c r="E18" s="124">
        <v>29</v>
      </c>
      <c r="F18" s="120" t="s">
        <v>24</v>
      </c>
      <c r="G18" s="122">
        <v>14</v>
      </c>
      <c r="H18" s="125">
        <f>IF($G18="","",INDEX('[1]1. závod'!$A:$CM,$G18+3,INDEX('[1]Základní list'!$B:$B,MATCH($F18,'[1]Základní list'!$A:$A,0),1)))</f>
        <v>6800</v>
      </c>
      <c r="I18" s="144">
        <f>IF($G18="","",INDEX('[1]1. závod'!$A:$CL,$G18+3,INDEX('[1]Základní list'!$B:$B,MATCH($F18,'[1]Základní list'!$A:$A,0),1)+2))</f>
        <v>2</v>
      </c>
      <c r="J18" s="120" t="s">
        <v>24</v>
      </c>
      <c r="K18" s="122">
        <v>11</v>
      </c>
      <c r="L18" s="125">
        <f>IF($K18="","",INDEX('[1]2. závod'!$A:$CM,$K18+3,INDEX('[1]Základní list'!$B:$B,MATCH($J18,'[1]Základní list'!$A:$A,0),1)))</f>
        <v>6680</v>
      </c>
      <c r="M18" s="126">
        <f>IF($K18="","",INDEX('[1]2. závod'!$A:$CM,$K18+3,INDEX('[1]Základní list'!$B:$B,MATCH($J18,'[1]Základní list'!$A:$A,0),1)+2))</f>
        <v>4</v>
      </c>
      <c r="N18" s="136">
        <f t="shared" si="0"/>
        <v>13480</v>
      </c>
      <c r="O18" s="127">
        <f t="shared" si="1"/>
        <v>6</v>
      </c>
      <c r="P18" s="128">
        <v>10</v>
      </c>
      <c r="Q18" s="30" t="str">
        <f t="shared" si="2"/>
        <v>B14</v>
      </c>
      <c r="R18" s="30" t="str">
        <f t="shared" si="3"/>
        <v>B11</v>
      </c>
      <c r="S18" s="30">
        <f t="shared" si="4"/>
        <v>2</v>
      </c>
    </row>
    <row r="19" spans="1:19" s="19" customFormat="1" ht="18" customHeight="1">
      <c r="A19" s="120">
        <v>8</v>
      </c>
      <c r="B19" s="129" t="s">
        <v>172</v>
      </c>
      <c r="C19" s="122" t="s">
        <v>54</v>
      </c>
      <c r="D19" s="131"/>
      <c r="E19" s="145">
        <v>8</v>
      </c>
      <c r="F19" s="132" t="s">
        <v>20</v>
      </c>
      <c r="G19" s="130">
        <v>6</v>
      </c>
      <c r="H19" s="125">
        <f>IF($G19="","",INDEX('[1]1. závod'!$A:$CM,$G19+3,INDEX('[1]Základní list'!$B:$B,MATCH($F19,'[1]Základní list'!$A:$A,0),1)))</f>
        <v>5740</v>
      </c>
      <c r="I19" s="133">
        <f>IF($G19="","",INDEX('[1]1. závod'!$A:$CL,$G19+3,INDEX('[1]Základní list'!$B:$B,MATCH($F19,'[1]Základní list'!$A:$A,0),1)+2))</f>
        <v>2</v>
      </c>
      <c r="J19" s="120" t="s">
        <v>23</v>
      </c>
      <c r="K19" s="122">
        <v>14</v>
      </c>
      <c r="L19" s="134">
        <f>IF($K19="","",INDEX('[1]2. závod'!$A:$CM,$K19+3,INDEX('[1]Základní list'!$B:$B,MATCH($J19,'[1]Základní list'!$A:$A,0),1)))</f>
        <v>5440</v>
      </c>
      <c r="M19" s="135">
        <f>IF($K19="","",INDEX('[1]2. závod'!$A:$CM,$K19+3,INDEX('[1]Základní list'!$B:$B,MATCH($J19,'[1]Základní list'!$A:$A,0),1)+2))</f>
        <v>4</v>
      </c>
      <c r="N19" s="136">
        <f t="shared" si="0"/>
        <v>11180</v>
      </c>
      <c r="O19" s="127">
        <f t="shared" si="1"/>
        <v>6</v>
      </c>
      <c r="P19" s="128">
        <v>11</v>
      </c>
      <c r="Q19" s="30" t="str">
        <f t="shared" si="2"/>
        <v>D6</v>
      </c>
      <c r="R19" s="30" t="str">
        <f t="shared" si="3"/>
        <v>C14</v>
      </c>
      <c r="S19" s="30">
        <f t="shared" si="4"/>
        <v>2</v>
      </c>
    </row>
    <row r="20" spans="1:19" ht="18" customHeight="1" thickBot="1">
      <c r="A20" s="120">
        <v>75</v>
      </c>
      <c r="B20" s="137" t="s">
        <v>106</v>
      </c>
      <c r="C20" s="122" t="s">
        <v>54</v>
      </c>
      <c r="D20" s="139"/>
      <c r="E20" s="155">
        <v>82</v>
      </c>
      <c r="F20" s="140" t="s">
        <v>23</v>
      </c>
      <c r="G20" s="138">
        <v>4</v>
      </c>
      <c r="H20" s="156">
        <f>IF($G20="","",INDEX('[1]1. závod'!$A:$CM,$G20+3,INDEX('[1]Základní list'!$B:$B,MATCH($F20,'[1]Základní list'!$A:$A,0),1)))</f>
        <v>6260</v>
      </c>
      <c r="I20" s="142">
        <f>IF($G20="","",INDEX('[1]1. závod'!$A:$CL,$G20+3,INDEX('[1]Základní list'!$B:$B,MATCH($F20,'[1]Základní list'!$A:$A,0),1)+2))</f>
        <v>3</v>
      </c>
      <c r="J20" s="157" t="s">
        <v>25</v>
      </c>
      <c r="K20" s="158">
        <v>3</v>
      </c>
      <c r="L20" s="141">
        <f>IF($K20="","",INDEX('[1]2. závod'!$A:$CM,$K20+3,INDEX('[1]Základní list'!$B:$B,MATCH($J20,'[1]Základní list'!$A:$A,0),1)))</f>
        <v>8220</v>
      </c>
      <c r="M20" s="143">
        <f>IF($K20="","",INDEX('[1]2. závod'!$A:$CM,$K20+3,INDEX('[1]Základní list'!$B:$B,MATCH($J20,'[1]Základní list'!$A:$A,0),1)+2))</f>
        <v>4</v>
      </c>
      <c r="N20" s="159">
        <f t="shared" si="0"/>
        <v>14480</v>
      </c>
      <c r="O20" s="160">
        <f t="shared" si="1"/>
        <v>7</v>
      </c>
      <c r="P20" s="128">
        <f>IF($N20="","",RANK(O20,O:O,1))</f>
        <v>12</v>
      </c>
      <c r="Q20" s="30" t="str">
        <f t="shared" si="2"/>
        <v>C4</v>
      </c>
      <c r="R20" s="30" t="str">
        <f t="shared" si="3"/>
        <v>F3</v>
      </c>
      <c r="S20" s="30">
        <f t="shared" si="4"/>
        <v>2</v>
      </c>
    </row>
    <row r="21" spans="1:19" ht="18" customHeight="1">
      <c r="A21" s="120">
        <v>4</v>
      </c>
      <c r="B21" s="121" t="s">
        <v>176</v>
      </c>
      <c r="C21" s="122" t="s">
        <v>54</v>
      </c>
      <c r="D21" s="123"/>
      <c r="E21" s="124">
        <v>4</v>
      </c>
      <c r="F21" s="120" t="s">
        <v>20</v>
      </c>
      <c r="G21" s="122">
        <v>10</v>
      </c>
      <c r="H21" s="125">
        <f>IF($G21="","",INDEX('[1]1. závod'!$A:$CM,$G21+3,INDEX('[1]Základní list'!$B:$B,MATCH($F21,'[1]Základní list'!$A:$A,0),1)))</f>
        <v>3340</v>
      </c>
      <c r="I21" s="144">
        <f>IF($G21="","",INDEX('[1]1. závod'!$A:$CL,$G21+3,INDEX('[1]Základní list'!$B:$B,MATCH($F21,'[1]Základní list'!$A:$A,0),1)+2))</f>
        <v>5</v>
      </c>
      <c r="J21" s="120" t="s">
        <v>19</v>
      </c>
      <c r="K21" s="122">
        <v>3</v>
      </c>
      <c r="L21" s="125">
        <f>IF($K21="","",INDEX('[1]2. závod'!$A:$CM,$K21+3,INDEX('[1]Základní list'!$B:$B,MATCH($J21,'[1]Základní list'!$A:$A,0),1)))</f>
        <v>9280</v>
      </c>
      <c r="M21" s="126">
        <f>IF($K21="","",INDEX('[1]2. závod'!$A:$CM,$K21+3,INDEX('[1]Základní list'!$B:$B,MATCH($J21,'[1]Základní list'!$A:$A,0),1)+2))</f>
        <v>2</v>
      </c>
      <c r="N21" s="136">
        <f t="shared" si="0"/>
        <v>12620</v>
      </c>
      <c r="O21" s="127">
        <f t="shared" si="1"/>
        <v>7</v>
      </c>
      <c r="P21" s="128">
        <v>13</v>
      </c>
      <c r="Q21" s="30" t="str">
        <f t="shared" si="2"/>
        <v>D10</v>
      </c>
      <c r="R21" s="30" t="str">
        <f t="shared" si="3"/>
        <v>A3</v>
      </c>
      <c r="S21" s="30">
        <f t="shared" si="4"/>
        <v>2</v>
      </c>
    </row>
    <row r="22" spans="1:19" s="19" customFormat="1" ht="18" customHeight="1">
      <c r="A22" s="120">
        <v>42</v>
      </c>
      <c r="B22" s="129" t="s">
        <v>138</v>
      </c>
      <c r="C22" s="122" t="s">
        <v>54</v>
      </c>
      <c r="D22" s="131"/>
      <c r="E22" s="145">
        <v>42</v>
      </c>
      <c r="F22" s="132" t="s">
        <v>19</v>
      </c>
      <c r="G22" s="130">
        <v>8</v>
      </c>
      <c r="H22" s="125">
        <f>IF($G22="","",INDEX('[1]1. závod'!$A:$CM,$G22+3,INDEX('[1]Základní list'!$B:$B,MATCH($F22,'[1]Základní list'!$A:$A,0),1)))</f>
        <v>3520</v>
      </c>
      <c r="I22" s="133">
        <f>IF($G22="","",INDEX('[1]1. závod'!$A:$CL,$G22+3,INDEX('[1]Základní list'!$B:$B,MATCH($F22,'[1]Základní list'!$A:$A,0),1)+2))</f>
        <v>6</v>
      </c>
      <c r="J22" s="288" t="s">
        <v>23</v>
      </c>
      <c r="K22" s="289">
        <v>3</v>
      </c>
      <c r="L22" s="312">
        <f>IF($K22="","",INDEX('[1]2. závod'!$A:$CM,$K22+3,INDEX('[1]Základní list'!$B:$B,MATCH($J22,'[1]Základní list'!$A:$A,0),1)))</f>
        <v>6960</v>
      </c>
      <c r="M22" s="313">
        <f>IF($K22="","",INDEX('[1]2. závod'!$A:$CM,$K22+3,INDEX('[1]Základní list'!$B:$B,MATCH($J22,'[1]Základní list'!$A:$A,0),1)+2))</f>
        <v>1</v>
      </c>
      <c r="N22" s="136">
        <f t="shared" si="0"/>
        <v>10480</v>
      </c>
      <c r="O22" s="127">
        <f t="shared" si="1"/>
        <v>7</v>
      </c>
      <c r="P22" s="128">
        <v>14</v>
      </c>
      <c r="Q22" s="30" t="str">
        <f t="shared" si="2"/>
        <v>A8</v>
      </c>
      <c r="R22" s="30" t="str">
        <f t="shared" si="3"/>
        <v>C3</v>
      </c>
      <c r="S22" s="30">
        <f t="shared" si="4"/>
        <v>2</v>
      </c>
    </row>
    <row r="23" spans="1:19" s="19" customFormat="1" ht="18" customHeight="1" thickBot="1">
      <c r="A23" s="120">
        <v>31</v>
      </c>
      <c r="B23" s="137" t="s">
        <v>149</v>
      </c>
      <c r="C23" s="122" t="s">
        <v>54</v>
      </c>
      <c r="D23" s="139"/>
      <c r="E23" s="155">
        <v>31</v>
      </c>
      <c r="F23" s="140" t="s">
        <v>24</v>
      </c>
      <c r="G23" s="138">
        <v>5</v>
      </c>
      <c r="H23" s="156">
        <f>IF($G23="","",INDEX('[1]1. závod'!$A:$CM,$G23+3,INDEX('[1]Základní list'!$B:$B,MATCH($F23,'[1]Základní list'!$A:$A,0),1)))</f>
        <v>3420</v>
      </c>
      <c r="I23" s="142">
        <f>IF($G23="","",INDEX('[1]1. závod'!$A:$CL,$G23+3,INDEX('[1]Základní list'!$B:$B,MATCH($F23,'[1]Základní list'!$A:$A,0),1)+2))</f>
        <v>7</v>
      </c>
      <c r="J23" s="308" t="s">
        <v>21</v>
      </c>
      <c r="K23" s="309">
        <v>1</v>
      </c>
      <c r="L23" s="310">
        <f>IF($K23="","",INDEX('[1]2. závod'!$A:$CM,$K23+3,INDEX('[1]Základní list'!$B:$B,MATCH($J23,'[1]Základní list'!$A:$A,0),1)))</f>
        <v>12840</v>
      </c>
      <c r="M23" s="311">
        <f>IF($K23="","",INDEX('[1]2. závod'!$A:$CM,$K23+3,INDEX('[1]Základní list'!$B:$B,MATCH($J23,'[1]Základní list'!$A:$A,0),1)+2))</f>
        <v>1</v>
      </c>
      <c r="N23" s="159">
        <f t="shared" si="0"/>
        <v>16260</v>
      </c>
      <c r="O23" s="160">
        <f t="shared" si="1"/>
        <v>8</v>
      </c>
      <c r="P23" s="128">
        <f>IF($N23="","",RANK(O23,O:O,1))</f>
        <v>15</v>
      </c>
      <c r="Q23" s="30" t="str">
        <f t="shared" si="2"/>
        <v>B5</v>
      </c>
      <c r="R23" s="30" t="str">
        <f t="shared" si="3"/>
        <v>E1</v>
      </c>
      <c r="S23" s="30">
        <f t="shared" si="4"/>
        <v>2</v>
      </c>
    </row>
    <row r="24" spans="1:19" ht="18" customHeight="1">
      <c r="A24" s="120">
        <v>76</v>
      </c>
      <c r="B24" s="121" t="s">
        <v>105</v>
      </c>
      <c r="C24" s="122" t="s">
        <v>54</v>
      </c>
      <c r="D24" s="123"/>
      <c r="E24" s="124">
        <v>74</v>
      </c>
      <c r="F24" s="120" t="s">
        <v>25</v>
      </c>
      <c r="G24" s="122">
        <v>14</v>
      </c>
      <c r="H24" s="125">
        <f>IF($G24="","",INDEX('[1]1. závod'!$A:$CM,$G24+3,INDEX('[1]Základní list'!$B:$B,MATCH($F24,'[1]Základní list'!$A:$A,0),1)))</f>
        <v>2420</v>
      </c>
      <c r="I24" s="144">
        <f>IF($G24="","",INDEX('[1]1. závod'!$A:$CL,$G24+3,INDEX('[1]Základní list'!$B:$B,MATCH($F24,'[1]Základní list'!$A:$A,0),1)+2))</f>
        <v>5.5</v>
      </c>
      <c r="J24" s="120" t="s">
        <v>23</v>
      </c>
      <c r="K24" s="122">
        <v>13</v>
      </c>
      <c r="L24" s="125">
        <f>IF($K24="","",INDEX('[1]2. závod'!$A:$CM,$K24+3,INDEX('[1]Základní list'!$B:$B,MATCH($J24,'[1]Základní list'!$A:$A,0),1)))</f>
        <v>5560</v>
      </c>
      <c r="M24" s="126">
        <f>IF($K24="","",INDEX('[1]2. závod'!$A:$CM,$K24+3,INDEX('[1]Základní list'!$B:$B,MATCH($J24,'[1]Základní list'!$A:$A,0),1)+2))</f>
        <v>3</v>
      </c>
      <c r="N24" s="136">
        <f t="shared" si="0"/>
        <v>7980</v>
      </c>
      <c r="O24" s="127">
        <f t="shared" si="1"/>
        <v>8.5</v>
      </c>
      <c r="P24" s="128">
        <f>IF($N24="","",RANK(O24,O:O,1))</f>
        <v>16</v>
      </c>
      <c r="Q24" s="30" t="str">
        <f t="shared" si="2"/>
        <v>F14</v>
      </c>
      <c r="R24" s="30" t="str">
        <f t="shared" si="3"/>
        <v>C13</v>
      </c>
      <c r="S24" s="30">
        <f t="shared" si="4"/>
        <v>2</v>
      </c>
    </row>
    <row r="25" spans="1:19" s="19" customFormat="1" ht="18" customHeight="1">
      <c r="A25" s="120">
        <v>26</v>
      </c>
      <c r="B25" s="129" t="s">
        <v>154</v>
      </c>
      <c r="C25" s="122" t="s">
        <v>54</v>
      </c>
      <c r="D25" s="131"/>
      <c r="E25" s="145">
        <v>26</v>
      </c>
      <c r="F25" s="296" t="s">
        <v>24</v>
      </c>
      <c r="G25" s="297">
        <v>12</v>
      </c>
      <c r="H25" s="298">
        <f>IF($G25="","",INDEX('[1]1. závod'!$A:$CM,$G25+3,INDEX('[1]Základní list'!$B:$B,MATCH($F25,'[1]Základní list'!$A:$A,0),1)))</f>
        <v>8340</v>
      </c>
      <c r="I25" s="299">
        <f>IF($G25="","",INDEX('[1]1. závod'!$A:$CL,$G25+3,INDEX('[1]Základní list'!$B:$B,MATCH($F25,'[1]Základní list'!$A:$A,0),1)+2))</f>
        <v>1</v>
      </c>
      <c r="J25" s="120" t="s">
        <v>25</v>
      </c>
      <c r="K25" s="122">
        <v>5</v>
      </c>
      <c r="L25" s="134">
        <f>IF($K25="","",INDEX('[1]2. závod'!$A:$CM,$K25+3,INDEX('[1]Základní list'!$B:$B,MATCH($J25,'[1]Základní list'!$A:$A,0),1)))</f>
        <v>6240</v>
      </c>
      <c r="M25" s="135">
        <f>IF($K25="","",INDEX('[1]2. závod'!$A:$CM,$K25+3,INDEX('[1]Základní list'!$B:$B,MATCH($J25,'[1]Základní list'!$A:$A,0),1)+2))</f>
        <v>8</v>
      </c>
      <c r="N25" s="136">
        <f t="shared" si="0"/>
        <v>14580</v>
      </c>
      <c r="O25" s="127">
        <f t="shared" si="1"/>
        <v>9</v>
      </c>
      <c r="P25" s="128">
        <f>IF($N25="","",RANK(O25,O:O,1))</f>
        <v>17</v>
      </c>
      <c r="Q25" s="30" t="str">
        <f t="shared" si="2"/>
        <v>B12</v>
      </c>
      <c r="R25" s="30" t="str">
        <f t="shared" si="3"/>
        <v>F5</v>
      </c>
      <c r="S25" s="30">
        <f t="shared" si="4"/>
        <v>2</v>
      </c>
    </row>
    <row r="26" spans="1:19" ht="18" customHeight="1" thickBot="1">
      <c r="A26" s="120">
        <v>55</v>
      </c>
      <c r="B26" s="137" t="s">
        <v>125</v>
      </c>
      <c r="C26" s="122" t="s">
        <v>54</v>
      </c>
      <c r="D26" s="139"/>
      <c r="E26" s="155">
        <v>55</v>
      </c>
      <c r="F26" s="140" t="s">
        <v>21</v>
      </c>
      <c r="G26" s="138">
        <v>1</v>
      </c>
      <c r="H26" s="156">
        <f>IF($G26="","",INDEX('[1]1. závod'!$A:$CM,$G26+3,INDEX('[1]Základní list'!$B:$B,MATCH($F26,'[1]Základní list'!$A:$A,0),1)))</f>
        <v>5140</v>
      </c>
      <c r="I26" s="142">
        <f>IF($G26="","",INDEX('[1]1. závod'!$A:$CL,$G26+3,INDEX('[1]Základní list'!$B:$B,MATCH($F26,'[1]Základní list'!$A:$A,0),1)+2))</f>
        <v>4</v>
      </c>
      <c r="J26" s="157" t="s">
        <v>19</v>
      </c>
      <c r="K26" s="158">
        <v>13</v>
      </c>
      <c r="L26" s="141">
        <f>IF($K26="","",INDEX('[1]2. závod'!$A:$CM,$K26+3,INDEX('[1]Základní list'!$B:$B,MATCH($J26,'[1]Základní list'!$A:$A,0),1)))</f>
        <v>8400</v>
      </c>
      <c r="M26" s="143">
        <f>IF($K26="","",INDEX('[1]2. závod'!$A:$CM,$K26+3,INDEX('[1]Základní list'!$B:$B,MATCH($J26,'[1]Základní list'!$A:$A,0),1)+2))</f>
        <v>5</v>
      </c>
      <c r="N26" s="159">
        <f t="shared" si="0"/>
        <v>13540</v>
      </c>
      <c r="O26" s="160">
        <f t="shared" si="1"/>
        <v>9</v>
      </c>
      <c r="P26" s="128">
        <v>18</v>
      </c>
      <c r="Q26" s="30" t="str">
        <f t="shared" si="2"/>
        <v>E1</v>
      </c>
      <c r="R26" s="30" t="str">
        <f t="shared" si="3"/>
        <v>A13</v>
      </c>
      <c r="S26" s="30">
        <f t="shared" si="4"/>
        <v>2</v>
      </c>
    </row>
    <row r="27" spans="1:19" ht="18" customHeight="1">
      <c r="A27" s="120">
        <v>56</v>
      </c>
      <c r="B27" s="164" t="s">
        <v>124</v>
      </c>
      <c r="C27" s="122" t="s">
        <v>54</v>
      </c>
      <c r="D27" s="123"/>
      <c r="E27" s="124">
        <v>56</v>
      </c>
      <c r="F27" s="120" t="s">
        <v>20</v>
      </c>
      <c r="G27" s="122">
        <v>1</v>
      </c>
      <c r="H27" s="125">
        <f>IF($G27="","",INDEX('[1]1. závod'!$A:$CM,$G27+3,INDEX('[1]Základní list'!$B:$B,MATCH($F27,'[1]Základní list'!$A:$A,0),1)))</f>
        <v>2580</v>
      </c>
      <c r="I27" s="144">
        <f>IF($G27="","",INDEX('[1]1. závod'!$A:$CL,$G27+3,INDEX('[1]Základní list'!$B:$B,MATCH($F27,'[1]Základní list'!$A:$A,0),1)+2))</f>
        <v>7</v>
      </c>
      <c r="J27" s="120" t="s">
        <v>23</v>
      </c>
      <c r="K27" s="122">
        <v>5</v>
      </c>
      <c r="L27" s="125">
        <f>IF($K27="","",INDEX('[1]2. závod'!$A:$CM,$K27+3,INDEX('[1]Základní list'!$B:$B,MATCH($J27,'[1]Základní list'!$A:$A,0),1)))</f>
        <v>6820</v>
      </c>
      <c r="M27" s="126">
        <f>IF($K27="","",INDEX('[1]2. závod'!$A:$CM,$K27+3,INDEX('[1]Základní list'!$B:$B,MATCH($J27,'[1]Základní list'!$A:$A,0),1)+2))</f>
        <v>2</v>
      </c>
      <c r="N27" s="136">
        <f t="shared" si="0"/>
        <v>9400</v>
      </c>
      <c r="O27" s="127">
        <f t="shared" si="1"/>
        <v>9</v>
      </c>
      <c r="P27" s="128">
        <v>19</v>
      </c>
      <c r="Q27" s="30" t="str">
        <f t="shared" si="2"/>
        <v>D1</v>
      </c>
      <c r="R27" s="30" t="str">
        <f t="shared" si="3"/>
        <v>C5</v>
      </c>
      <c r="S27" s="30">
        <f t="shared" si="4"/>
        <v>2</v>
      </c>
    </row>
    <row r="28" spans="1:19" ht="18" customHeight="1" collapsed="1">
      <c r="A28" s="120">
        <v>63</v>
      </c>
      <c r="B28" s="165" t="s">
        <v>117</v>
      </c>
      <c r="C28" s="122" t="s">
        <v>54</v>
      </c>
      <c r="D28" s="131"/>
      <c r="E28" s="145">
        <v>63</v>
      </c>
      <c r="F28" s="132" t="s">
        <v>25</v>
      </c>
      <c r="G28" s="130">
        <v>5</v>
      </c>
      <c r="H28" s="125">
        <f>IF($G28="","",INDEX('[1]1. závod'!$A:$CM,$G28+3,INDEX('[1]Základní list'!$B:$B,MATCH($F28,'[1]Základní list'!$A:$A,0),1)))</f>
        <v>2480</v>
      </c>
      <c r="I28" s="133">
        <f>IF($G28="","",INDEX('[1]1. závod'!$A:$CL,$G28+3,INDEX('[1]Základní list'!$B:$B,MATCH($F28,'[1]Základní list'!$A:$A,0),1)+2))</f>
        <v>4</v>
      </c>
      <c r="J28" s="120" t="s">
        <v>20</v>
      </c>
      <c r="K28" s="122">
        <v>2</v>
      </c>
      <c r="L28" s="134">
        <f>IF($K28="","",INDEX('[1]2. závod'!$A:$CM,$K28+3,INDEX('[1]Základní list'!$B:$B,MATCH($J28,'[1]Základní list'!$A:$A,0),1)))</f>
        <v>4020</v>
      </c>
      <c r="M28" s="135">
        <f>IF($K28="","",INDEX('[1]2. závod'!$A:$CM,$K28+3,INDEX('[1]Základní list'!$B:$B,MATCH($J28,'[1]Základní list'!$A:$A,0),1)+2))</f>
        <v>5</v>
      </c>
      <c r="N28" s="136">
        <f t="shared" si="0"/>
        <v>6500</v>
      </c>
      <c r="O28" s="127">
        <f t="shared" si="1"/>
        <v>9</v>
      </c>
      <c r="P28" s="128">
        <v>20</v>
      </c>
      <c r="Q28" s="30" t="str">
        <f t="shared" si="2"/>
        <v>F5</v>
      </c>
      <c r="R28" s="30" t="str">
        <f t="shared" si="3"/>
        <v>D2</v>
      </c>
      <c r="S28" s="30">
        <f t="shared" si="4"/>
        <v>2</v>
      </c>
    </row>
    <row r="29" spans="1:19" ht="18" customHeight="1" thickBot="1">
      <c r="A29" s="120">
        <v>60</v>
      </c>
      <c r="B29" s="162" t="s">
        <v>120</v>
      </c>
      <c r="C29" s="122" t="s">
        <v>54</v>
      </c>
      <c r="D29" s="139"/>
      <c r="E29" s="155">
        <v>60</v>
      </c>
      <c r="F29" s="140" t="s">
        <v>25</v>
      </c>
      <c r="G29" s="138">
        <v>12</v>
      </c>
      <c r="H29" s="156">
        <f>IF($G29="","",INDEX('[1]1. závod'!$A:$CM,$G29+3,INDEX('[1]Základní list'!$B:$B,MATCH($F29,'[1]Základní list'!$A:$A,0),1)))</f>
        <v>2420</v>
      </c>
      <c r="I29" s="142">
        <f>IF($G29="","",INDEX('[1]1. závod'!$A:$CL,$G29+3,INDEX('[1]Základní list'!$B:$B,MATCH($F29,'[1]Základní list'!$A:$A,0),1)+2))</f>
        <v>5.5</v>
      </c>
      <c r="J29" s="157" t="s">
        <v>19</v>
      </c>
      <c r="K29" s="158">
        <v>11</v>
      </c>
      <c r="L29" s="141">
        <f>IF($K29="","",INDEX('[1]2. závod'!$A:$CM,$K29+3,INDEX('[1]Základní list'!$B:$B,MATCH($J29,'[1]Základní list'!$A:$A,0),1)))</f>
        <v>8420</v>
      </c>
      <c r="M29" s="143">
        <f>IF($K29="","",INDEX('[1]2. závod'!$A:$CM,$K29+3,INDEX('[1]Základní list'!$B:$B,MATCH($J29,'[1]Základní list'!$A:$A,0),1)+2))</f>
        <v>4</v>
      </c>
      <c r="N29" s="159">
        <f t="shared" si="0"/>
        <v>10840</v>
      </c>
      <c r="O29" s="160">
        <f t="shared" si="1"/>
        <v>9.5</v>
      </c>
      <c r="P29" s="128">
        <f>IF($N29="","",RANK(O29,O:O,1))</f>
        <v>21</v>
      </c>
      <c r="Q29" s="30" t="str">
        <f t="shared" si="2"/>
        <v>F12</v>
      </c>
      <c r="R29" s="30" t="str">
        <f t="shared" si="3"/>
        <v>A11</v>
      </c>
      <c r="S29" s="30">
        <f t="shared" si="4"/>
        <v>2</v>
      </c>
    </row>
    <row r="30" spans="1:19" s="19" customFormat="1" ht="18" customHeight="1">
      <c r="A30" s="120">
        <v>61</v>
      </c>
      <c r="B30" s="121" t="s">
        <v>119</v>
      </c>
      <c r="C30" s="122" t="s">
        <v>54</v>
      </c>
      <c r="D30" s="123"/>
      <c r="E30" s="124">
        <v>61</v>
      </c>
      <c r="F30" s="120" t="s">
        <v>24</v>
      </c>
      <c r="G30" s="122">
        <v>8</v>
      </c>
      <c r="H30" s="125">
        <f>IF($G30="","",INDEX('[1]1. závod'!$A:$CM,$G30+3,INDEX('[1]Základní list'!$B:$B,MATCH($F30,'[1]Základní list'!$A:$A,0),1)))</f>
        <v>2700</v>
      </c>
      <c r="I30" s="144">
        <f>IF($G30="","",INDEX('[1]1. závod'!$A:$CL,$G30+3,INDEX('[1]Základní list'!$B:$B,MATCH($F30,'[1]Základní list'!$A:$A,0),1)+2))</f>
        <v>8</v>
      </c>
      <c r="J30" s="120" t="s">
        <v>21</v>
      </c>
      <c r="K30" s="122">
        <v>13</v>
      </c>
      <c r="L30" s="125">
        <f>IF($K30="","",INDEX('[1]2. závod'!$A:$CM,$K30+3,INDEX('[1]Základní list'!$B:$B,MATCH($J30,'[1]Základní list'!$A:$A,0),1)))</f>
        <v>9040</v>
      </c>
      <c r="M30" s="126">
        <f>IF($K30="","",INDEX('[1]2. závod'!$A:$CM,$K30+3,INDEX('[1]Základní list'!$B:$B,MATCH($J30,'[1]Základní list'!$A:$A,0),1)+2))</f>
        <v>2</v>
      </c>
      <c r="N30" s="136">
        <f t="shared" si="0"/>
        <v>11740</v>
      </c>
      <c r="O30" s="127">
        <f t="shared" si="1"/>
        <v>10</v>
      </c>
      <c r="P30" s="128">
        <f>IF($N30="","",RANK(O30,O:O,1))</f>
        <v>22</v>
      </c>
      <c r="Q30" s="30" t="str">
        <f t="shared" si="2"/>
        <v>B8</v>
      </c>
      <c r="R30" s="30" t="str">
        <f t="shared" si="3"/>
        <v>E13</v>
      </c>
      <c r="S30" s="30">
        <f t="shared" si="4"/>
        <v>2</v>
      </c>
    </row>
    <row r="31" spans="1:19" ht="18" customHeight="1">
      <c r="A31" s="120">
        <v>62</v>
      </c>
      <c r="B31" s="129" t="s">
        <v>118</v>
      </c>
      <c r="C31" s="122" t="s">
        <v>54</v>
      </c>
      <c r="D31" s="131"/>
      <c r="E31" s="145">
        <v>62</v>
      </c>
      <c r="F31" s="132" t="s">
        <v>20</v>
      </c>
      <c r="G31" s="130">
        <v>3</v>
      </c>
      <c r="H31" s="125">
        <f>IF($G31="","",INDEX('[1]1. závod'!$A:$CM,$G31+3,INDEX('[1]Základní list'!$B:$B,MATCH($F31,'[1]Základní list'!$A:$A,0),1)))</f>
        <v>3700</v>
      </c>
      <c r="I31" s="133">
        <f>IF($G31="","",INDEX('[1]1. závod'!$A:$CL,$G31+3,INDEX('[1]Základní list'!$B:$B,MATCH($F31,'[1]Základní list'!$A:$A,0),1)+2))</f>
        <v>4</v>
      </c>
      <c r="J31" s="120" t="s">
        <v>24</v>
      </c>
      <c r="K31" s="122">
        <v>8</v>
      </c>
      <c r="L31" s="134">
        <f>IF($K31="","",INDEX('[1]2. závod'!$A:$CM,$K31+3,INDEX('[1]Základní list'!$B:$B,MATCH($J31,'[1]Základní list'!$A:$A,0),1)))</f>
        <v>5000</v>
      </c>
      <c r="M31" s="135">
        <f>IF($K31="","",INDEX('[1]2. závod'!$A:$CM,$K31+3,INDEX('[1]Základní list'!$B:$B,MATCH($J31,'[1]Základní list'!$A:$A,0),1)+2))</f>
        <v>6</v>
      </c>
      <c r="N31" s="136">
        <f t="shared" si="0"/>
        <v>8700</v>
      </c>
      <c r="O31" s="127">
        <f t="shared" si="1"/>
        <v>10</v>
      </c>
      <c r="P31" s="128">
        <v>23</v>
      </c>
      <c r="Q31" s="30" t="str">
        <f t="shared" si="2"/>
        <v>D3</v>
      </c>
      <c r="R31" s="30" t="str">
        <f t="shared" si="3"/>
        <v>B8</v>
      </c>
      <c r="S31" s="30">
        <f t="shared" si="4"/>
        <v>2</v>
      </c>
    </row>
    <row r="32" spans="1:19" ht="18" customHeight="1" thickBot="1">
      <c r="A32" s="120">
        <v>58</v>
      </c>
      <c r="B32" s="137" t="s">
        <v>122</v>
      </c>
      <c r="C32" s="122" t="s">
        <v>54</v>
      </c>
      <c r="D32" s="139"/>
      <c r="E32" s="155">
        <v>58</v>
      </c>
      <c r="F32" s="140" t="s">
        <v>19</v>
      </c>
      <c r="G32" s="138">
        <v>6</v>
      </c>
      <c r="H32" s="156">
        <f>IF($G32="","",INDEX('[1]1. závod'!$A:$CM,$G32+3,INDEX('[1]Základní list'!$B:$B,MATCH($F32,'[1]Základní list'!$A:$A,0),1)))</f>
        <v>4000</v>
      </c>
      <c r="I32" s="142">
        <f>IF($G32="","",INDEX('[1]1. závod'!$A:$CL,$G32+3,INDEX('[1]Základní list'!$B:$B,MATCH($F32,'[1]Základní list'!$A:$A,0),1)+2))</f>
        <v>3</v>
      </c>
      <c r="J32" s="157" t="s">
        <v>21</v>
      </c>
      <c r="K32" s="158">
        <v>4</v>
      </c>
      <c r="L32" s="141">
        <f>IF($K32="","",INDEX('[1]2. závod'!$A:$CM,$K32+3,INDEX('[1]Základní list'!$B:$B,MATCH($J32,'[1]Základní list'!$A:$A,0),1)))</f>
        <v>2880</v>
      </c>
      <c r="M32" s="143">
        <f>IF($K32="","",INDEX('[1]2. závod'!$A:$CM,$K32+3,INDEX('[1]Základní list'!$B:$B,MATCH($J32,'[1]Základní list'!$A:$A,0),1)+2))</f>
        <v>7.5</v>
      </c>
      <c r="N32" s="159">
        <f t="shared" si="0"/>
        <v>6880</v>
      </c>
      <c r="O32" s="160">
        <f t="shared" si="1"/>
        <v>10.5</v>
      </c>
      <c r="P32" s="128">
        <f>IF($N32="","",RANK(O32,O:O,1))</f>
        <v>24</v>
      </c>
      <c r="Q32" s="30" t="str">
        <f t="shared" si="2"/>
        <v>A6</v>
      </c>
      <c r="R32" s="30" t="str">
        <f t="shared" si="3"/>
        <v>E4</v>
      </c>
      <c r="S32" s="30">
        <f t="shared" si="4"/>
        <v>2</v>
      </c>
    </row>
    <row r="33" spans="1:19" s="19" customFormat="1" ht="18" customHeight="1">
      <c r="A33" s="120">
        <v>66</v>
      </c>
      <c r="B33" s="121" t="s">
        <v>114</v>
      </c>
      <c r="C33" s="122" t="s">
        <v>57</v>
      </c>
      <c r="D33" s="123"/>
      <c r="E33" s="124">
        <v>66</v>
      </c>
      <c r="F33" s="120" t="s">
        <v>23</v>
      </c>
      <c r="G33" s="122">
        <v>2</v>
      </c>
      <c r="H33" s="125">
        <f>IF($G33="","",INDEX('[1]1. závod'!$A:$CM,$G33+3,INDEX('[1]Základní list'!$B:$B,MATCH($F33,'[1]Základní list'!$A:$A,0),1)))</f>
        <v>1960</v>
      </c>
      <c r="I33" s="144">
        <f>IF($G33="","",INDEX('[1]1. závod'!$A:$CL,$G33+3,INDEX('[1]Základní list'!$B:$B,MATCH($F33,'[1]Základní list'!$A:$A,0),1)+2))</f>
        <v>8</v>
      </c>
      <c r="J33" s="120" t="s">
        <v>25</v>
      </c>
      <c r="K33" s="122">
        <v>14</v>
      </c>
      <c r="L33" s="125">
        <f>IF($K33="","",INDEX('[1]2. závod'!$A:$CM,$K33+3,INDEX('[1]Základní list'!$B:$B,MATCH($J33,'[1]Základní list'!$A:$A,0),1)))</f>
        <v>11020</v>
      </c>
      <c r="M33" s="126">
        <f>IF($K33="","",INDEX('[1]2. závod'!$A:$CM,$K33+3,INDEX('[1]Základní list'!$B:$B,MATCH($J33,'[1]Základní list'!$A:$A,0),1)+2))</f>
        <v>3</v>
      </c>
      <c r="N33" s="136">
        <f t="shared" si="0"/>
        <v>12980</v>
      </c>
      <c r="O33" s="127">
        <f t="shared" si="1"/>
        <v>11</v>
      </c>
      <c r="P33" s="128">
        <f>IF($N33="","",RANK(O33,O:O,1))</f>
        <v>25</v>
      </c>
      <c r="Q33" s="30" t="str">
        <f t="shared" si="2"/>
        <v>C2</v>
      </c>
      <c r="R33" s="30" t="str">
        <f t="shared" si="3"/>
        <v>F14</v>
      </c>
      <c r="S33" s="30">
        <f t="shared" si="4"/>
        <v>2</v>
      </c>
    </row>
    <row r="34" spans="1:19" ht="18" customHeight="1">
      <c r="A34" s="120">
        <v>33</v>
      </c>
      <c r="B34" s="129" t="s">
        <v>147</v>
      </c>
      <c r="C34" s="130" t="s">
        <v>54</v>
      </c>
      <c r="D34" s="131"/>
      <c r="E34" s="145">
        <v>33</v>
      </c>
      <c r="F34" s="132" t="s">
        <v>25</v>
      </c>
      <c r="G34" s="130">
        <v>9</v>
      </c>
      <c r="H34" s="125">
        <f>IF($G34="","",INDEX('[1]1. závod'!$A:$CM,$G34+3,INDEX('[1]Základní list'!$B:$B,MATCH($F34,'[1]Základní list'!$A:$A,0),1)))</f>
        <v>3280</v>
      </c>
      <c r="I34" s="133">
        <f>IF($G34="","",INDEX('[1]1. závod'!$A:$CL,$G34+3,INDEX('[1]Základní list'!$B:$B,MATCH($F34,'[1]Základní list'!$A:$A,0),1)+2))</f>
        <v>3</v>
      </c>
      <c r="J34" s="120" t="s">
        <v>19</v>
      </c>
      <c r="K34" s="122">
        <v>2</v>
      </c>
      <c r="L34" s="134">
        <f>IF($K34="","",INDEX('[1]2. závod'!$A:$CM,$K34+3,INDEX('[1]Základní list'!$B:$B,MATCH($J34,'[1]Základní list'!$A:$A,0),1)))</f>
        <v>7280</v>
      </c>
      <c r="M34" s="135">
        <f>IF($K34="","",INDEX('[1]2. závod'!$A:$CM,$K34+3,INDEX('[1]Základní list'!$B:$B,MATCH($J34,'[1]Základní list'!$A:$A,0),1)+2))</f>
        <v>8</v>
      </c>
      <c r="N34" s="136">
        <f t="shared" si="0"/>
        <v>10560</v>
      </c>
      <c r="O34" s="127">
        <f t="shared" si="1"/>
        <v>11</v>
      </c>
      <c r="P34" s="128">
        <v>26</v>
      </c>
      <c r="Q34" s="30" t="str">
        <f t="shared" si="2"/>
        <v>F9</v>
      </c>
      <c r="R34" s="30" t="str">
        <f t="shared" si="3"/>
        <v>A2</v>
      </c>
      <c r="S34" s="30">
        <f t="shared" si="4"/>
        <v>2</v>
      </c>
    </row>
    <row r="35" spans="1:19" ht="18" customHeight="1" thickBot="1">
      <c r="A35" s="120">
        <v>13</v>
      </c>
      <c r="B35" s="137" t="s">
        <v>167</v>
      </c>
      <c r="C35" s="130" t="s">
        <v>54</v>
      </c>
      <c r="D35" s="139"/>
      <c r="E35" s="163">
        <v>13</v>
      </c>
      <c r="F35" s="140" t="s">
        <v>19</v>
      </c>
      <c r="G35" s="138">
        <v>14</v>
      </c>
      <c r="H35" s="156">
        <f>IF($G35="","",INDEX('[1]1. závod'!$A:$CM,$G35+3,INDEX('[1]Základní list'!$B:$B,MATCH($F35,'[1]Základní list'!$A:$A,0),1)))</f>
        <v>3980</v>
      </c>
      <c r="I35" s="142">
        <f>IF($G35="","",INDEX('[1]1. závod'!$A:$CL,$G35+3,INDEX('[1]Základní list'!$B:$B,MATCH($F35,'[1]Základní list'!$A:$A,0),1)+2))</f>
        <v>4</v>
      </c>
      <c r="J35" s="157" t="s">
        <v>25</v>
      </c>
      <c r="K35" s="158">
        <v>6</v>
      </c>
      <c r="L35" s="141">
        <f>IF($K35="","",INDEX('[1]2. závod'!$A:$CM,$K35+3,INDEX('[1]Základní list'!$B:$B,MATCH($J35,'[1]Základní list'!$A:$A,0),1)))</f>
        <v>6460</v>
      </c>
      <c r="M35" s="143">
        <f>IF($K35="","",INDEX('[1]2. závod'!$A:$CM,$K35+3,INDEX('[1]Základní list'!$B:$B,MATCH($J35,'[1]Základní list'!$A:$A,0),1)+2))</f>
        <v>7</v>
      </c>
      <c r="N35" s="159">
        <f t="shared" si="0"/>
        <v>10440</v>
      </c>
      <c r="O35" s="160">
        <f t="shared" si="1"/>
        <v>11</v>
      </c>
      <c r="P35" s="128">
        <v>27</v>
      </c>
      <c r="Q35" s="30" t="str">
        <f t="shared" si="2"/>
        <v>A14</v>
      </c>
      <c r="R35" s="30" t="str">
        <f t="shared" si="3"/>
        <v>F6</v>
      </c>
      <c r="S35" s="30">
        <f t="shared" si="4"/>
        <v>2</v>
      </c>
    </row>
    <row r="36" spans="1:19" s="19" customFormat="1" ht="18" customHeight="1">
      <c r="A36" s="120">
        <v>69</v>
      </c>
      <c r="B36" s="121" t="s">
        <v>111</v>
      </c>
      <c r="C36" s="130" t="s">
        <v>54</v>
      </c>
      <c r="D36" s="123"/>
      <c r="E36" s="124">
        <v>69</v>
      </c>
      <c r="F36" s="120" t="s">
        <v>24</v>
      </c>
      <c r="G36" s="122">
        <v>7</v>
      </c>
      <c r="H36" s="125">
        <f>IF($G36="","",INDEX('[1]1. závod'!$A:$CM,$G36+3,INDEX('[1]Základní list'!$B:$B,MATCH($F36,'[1]Základní list'!$A:$A,0),1)))</f>
        <v>4720</v>
      </c>
      <c r="I36" s="144">
        <f>IF($G36="","",INDEX('[1]1. závod'!$A:$CL,$G36+3,INDEX('[1]Základní list'!$B:$B,MATCH($F36,'[1]Základní list'!$A:$A,0),1)+2))</f>
        <v>5</v>
      </c>
      <c r="J36" s="120" t="s">
        <v>20</v>
      </c>
      <c r="K36" s="122">
        <v>4</v>
      </c>
      <c r="L36" s="125">
        <f>IF($K36="","",INDEX('[1]2. závod'!$A:$CM,$K36+3,INDEX('[1]Základní list'!$B:$B,MATCH($J36,'[1]Základní list'!$A:$A,0),1)))</f>
        <v>3900</v>
      </c>
      <c r="M36" s="126">
        <f>IF($K36="","",INDEX('[1]2. závod'!$A:$CM,$K36+3,INDEX('[1]Základní list'!$B:$B,MATCH($J36,'[1]Základní list'!$A:$A,0),1)+2))</f>
        <v>6</v>
      </c>
      <c r="N36" s="136">
        <f t="shared" si="0"/>
        <v>8620</v>
      </c>
      <c r="O36" s="127">
        <f t="shared" si="1"/>
        <v>11</v>
      </c>
      <c r="P36" s="128">
        <v>28</v>
      </c>
      <c r="Q36" s="30" t="str">
        <f t="shared" si="2"/>
        <v>B7</v>
      </c>
      <c r="R36" s="30" t="str">
        <f t="shared" si="3"/>
        <v>D4</v>
      </c>
      <c r="S36" s="30">
        <f t="shared" si="4"/>
        <v>2</v>
      </c>
    </row>
    <row r="37" spans="1:19" ht="18" customHeight="1">
      <c r="A37" s="120">
        <v>6</v>
      </c>
      <c r="B37" s="129" t="s">
        <v>174</v>
      </c>
      <c r="C37" s="130" t="s">
        <v>54</v>
      </c>
      <c r="D37" s="123"/>
      <c r="E37" s="124">
        <v>6</v>
      </c>
      <c r="F37" s="132" t="s">
        <v>21</v>
      </c>
      <c r="G37" s="130">
        <v>4</v>
      </c>
      <c r="H37" s="125">
        <f>IF($G37="","",INDEX('[1]1. závod'!$A:$CM,$G37+3,INDEX('[1]Základní list'!$B:$B,MATCH($F37,'[1]Základní list'!$A:$A,0),1)))</f>
        <v>2440</v>
      </c>
      <c r="I37" s="133">
        <f>IF($G37="","",INDEX('[1]1. závod'!$A:$CL,$G37+3,INDEX('[1]Základní list'!$B:$B,MATCH($F37,'[1]Základní list'!$A:$A,0),1)+2))</f>
        <v>7</v>
      </c>
      <c r="J37" s="120" t="s">
        <v>21</v>
      </c>
      <c r="K37" s="122">
        <v>10</v>
      </c>
      <c r="L37" s="134">
        <f>IF($K37="","",INDEX('[1]2. závod'!$A:$CM,$K37+3,INDEX('[1]Základní list'!$B:$B,MATCH($J37,'[1]Základní list'!$A:$A,0),1)))</f>
        <v>5220</v>
      </c>
      <c r="M37" s="135">
        <f>IF($K37="","",INDEX('[1]2. závod'!$A:$CM,$K37+3,INDEX('[1]Základní list'!$B:$B,MATCH($J37,'[1]Základní list'!$A:$A,0),1)+2))</f>
        <v>4</v>
      </c>
      <c r="N37" s="136">
        <f t="shared" si="0"/>
        <v>7660</v>
      </c>
      <c r="O37" s="127">
        <f t="shared" si="1"/>
        <v>11</v>
      </c>
      <c r="P37" s="128">
        <v>29</v>
      </c>
      <c r="Q37" s="30" t="str">
        <f t="shared" si="2"/>
        <v>E4</v>
      </c>
      <c r="R37" s="30" t="str">
        <f t="shared" si="3"/>
        <v>E10</v>
      </c>
      <c r="S37" s="30">
        <f t="shared" si="4"/>
        <v>2</v>
      </c>
    </row>
    <row r="38" spans="1:19" s="19" customFormat="1" ht="18" customHeight="1" thickBot="1">
      <c r="A38" s="120">
        <v>67</v>
      </c>
      <c r="B38" s="137" t="s">
        <v>113</v>
      </c>
      <c r="C38" s="130" t="s">
        <v>54</v>
      </c>
      <c r="D38" s="139"/>
      <c r="E38" s="155">
        <v>67</v>
      </c>
      <c r="F38" s="157" t="s">
        <v>20</v>
      </c>
      <c r="G38" s="158">
        <v>4</v>
      </c>
      <c r="H38" s="156">
        <f>IF($G38="","",INDEX('[1]1. závod'!$A:$CM,$G38+3,INDEX('[1]Základní list'!$B:$B,MATCH($F38,'[1]Základní list'!$A:$A,0),1)))</f>
        <v>2900</v>
      </c>
      <c r="I38" s="142">
        <f>IF($G38="","",INDEX('[1]1. závod'!$A:$CL,$G38+3,INDEX('[1]Základní list'!$B:$B,MATCH($F38,'[1]Základní list'!$A:$A,0),1)+2))</f>
        <v>6</v>
      </c>
      <c r="J38" s="157" t="s">
        <v>21</v>
      </c>
      <c r="K38" s="158">
        <v>7</v>
      </c>
      <c r="L38" s="141">
        <f>IF($K38="","",INDEX('[1]2. závod'!$A:$CM,$K38+3,INDEX('[1]Základní list'!$B:$B,MATCH($J38,'[1]Základní list'!$A:$A,0),1)))</f>
        <v>3980</v>
      </c>
      <c r="M38" s="143">
        <f>IF($K38="","",INDEX('[1]2. závod'!$A:$CM,$K38+3,INDEX('[1]Základní list'!$B:$B,MATCH($J38,'[1]Základní list'!$A:$A,0),1)+2))</f>
        <v>5</v>
      </c>
      <c r="N38" s="159">
        <f t="shared" si="0"/>
        <v>6880</v>
      </c>
      <c r="O38" s="160">
        <f t="shared" si="1"/>
        <v>11</v>
      </c>
      <c r="P38" s="128">
        <v>30</v>
      </c>
      <c r="Q38" s="30" t="str">
        <f t="shared" si="2"/>
        <v>D4</v>
      </c>
      <c r="R38" s="30" t="str">
        <f t="shared" si="3"/>
        <v>E7</v>
      </c>
      <c r="S38" s="30">
        <f t="shared" si="4"/>
        <v>2</v>
      </c>
    </row>
    <row r="39" spans="1:19" ht="18" customHeight="1">
      <c r="A39" s="120">
        <v>27</v>
      </c>
      <c r="B39" s="121" t="s">
        <v>153</v>
      </c>
      <c r="C39" s="130" t="s">
        <v>54</v>
      </c>
      <c r="D39" s="123"/>
      <c r="E39" s="124">
        <v>27</v>
      </c>
      <c r="F39" s="300" t="s">
        <v>20</v>
      </c>
      <c r="G39" s="301">
        <v>12</v>
      </c>
      <c r="H39" s="302">
        <f>IF($G39="","",INDEX('[1]1. závod'!$A:$CM,$G39+3,INDEX('[1]Základní list'!$B:$B,MATCH($F39,'[1]Základní list'!$A:$A,0),1)))</f>
        <v>6720</v>
      </c>
      <c r="I39" s="303">
        <f>IF($G39="","",INDEX('[1]1. závod'!$A:$CL,$G39+3,INDEX('[1]Základní list'!$B:$B,MATCH($F39,'[1]Základní list'!$A:$A,0),1)+2))</f>
        <v>1</v>
      </c>
      <c r="J39" s="120" t="s">
        <v>24</v>
      </c>
      <c r="K39" s="122">
        <v>3</v>
      </c>
      <c r="L39" s="125">
        <f>IF($K39="","",INDEX('[1]2. závod'!$A:$CM,$K39+3,INDEX('[1]Základní list'!$B:$B,MATCH($J39,'[1]Základní list'!$A:$A,0),1)))</f>
        <v>540</v>
      </c>
      <c r="M39" s="126">
        <f>IF($K39="","",INDEX('[1]2. závod'!$A:$CM,$K39+3,INDEX('[1]Základní list'!$B:$B,MATCH($J39,'[1]Základní list'!$A:$A,0),1)+2))</f>
        <v>10.5</v>
      </c>
      <c r="N39" s="136">
        <f t="shared" si="0"/>
        <v>7260</v>
      </c>
      <c r="O39" s="127">
        <f t="shared" si="1"/>
        <v>11.5</v>
      </c>
      <c r="P39" s="128">
        <f>IF($N39="","",RANK(O39,O:O,1))</f>
        <v>31</v>
      </c>
      <c r="Q39" s="30" t="str">
        <f t="shared" si="2"/>
        <v>D12</v>
      </c>
      <c r="R39" s="30" t="str">
        <f t="shared" si="3"/>
        <v>B3</v>
      </c>
      <c r="S39" s="30">
        <f t="shared" si="4"/>
        <v>2</v>
      </c>
    </row>
    <row r="40" spans="1:19" ht="18" customHeight="1">
      <c r="A40" s="120">
        <v>18</v>
      </c>
      <c r="B40" s="129" t="s">
        <v>162</v>
      </c>
      <c r="C40" s="130" t="s">
        <v>54</v>
      </c>
      <c r="D40" s="131"/>
      <c r="E40" s="145">
        <v>18</v>
      </c>
      <c r="F40" s="132" t="s">
        <v>23</v>
      </c>
      <c r="G40" s="130">
        <v>5</v>
      </c>
      <c r="H40" s="125">
        <f>IF($G40="","",INDEX('[1]1. závod'!$A:$CM,$G40+3,INDEX('[1]Základní list'!$B:$B,MATCH($F40,'[1]Základní list'!$A:$A,0),1)))</f>
        <v>9120</v>
      </c>
      <c r="I40" s="133">
        <f>IF($G40="","",INDEX('[1]1. závod'!$A:$CL,$G40+3,INDEX('[1]Základní list'!$B:$B,MATCH($F40,'[1]Základní list'!$A:$A,0),1)+2))</f>
        <v>2</v>
      </c>
      <c r="J40" s="120" t="s">
        <v>19</v>
      </c>
      <c r="K40" s="122">
        <v>9</v>
      </c>
      <c r="L40" s="134">
        <f>IF($K40="","",INDEX('[1]2. závod'!$A:$CM,$K40+3,INDEX('[1]Základní list'!$B:$B,MATCH($J40,'[1]Základní list'!$A:$A,0),1)))</f>
        <v>6840</v>
      </c>
      <c r="M40" s="135">
        <f>IF($K40="","",INDEX('[1]2. závod'!$A:$CM,$K40+3,INDEX('[1]Základní list'!$B:$B,MATCH($J40,'[1]Základní list'!$A:$A,0),1)+2))</f>
        <v>10</v>
      </c>
      <c r="N40" s="136">
        <f t="shared" si="0"/>
        <v>15960</v>
      </c>
      <c r="O40" s="127">
        <f t="shared" si="1"/>
        <v>12</v>
      </c>
      <c r="P40" s="128">
        <f>IF($N40="","",RANK(O40,O:O,1))</f>
        <v>32</v>
      </c>
      <c r="Q40" s="30" t="str">
        <f t="shared" si="2"/>
        <v>C5</v>
      </c>
      <c r="R40" s="30" t="str">
        <f t="shared" si="3"/>
        <v>A9</v>
      </c>
      <c r="S40" s="30">
        <f t="shared" si="4"/>
        <v>2</v>
      </c>
    </row>
    <row r="41" spans="1:19" s="19" customFormat="1" ht="18" customHeight="1" thickBot="1">
      <c r="A41" s="120">
        <v>64</v>
      </c>
      <c r="B41" s="137" t="s">
        <v>116</v>
      </c>
      <c r="C41" s="130" t="s">
        <v>54</v>
      </c>
      <c r="D41" s="139"/>
      <c r="E41" s="163">
        <v>64</v>
      </c>
      <c r="F41" s="140" t="s">
        <v>19</v>
      </c>
      <c r="G41" s="138">
        <v>4</v>
      </c>
      <c r="H41" s="156">
        <f>IF($G41="","",INDEX('[1]1. závod'!$A:$CM,$G41+3,INDEX('[1]Základní list'!$B:$B,MATCH($F41,'[1]Základní list'!$A:$A,0),1)))</f>
        <v>2780</v>
      </c>
      <c r="I41" s="142">
        <f>IF($G41="","",INDEX('[1]1. závod'!$A:$CL,$G41+3,INDEX('[1]Základní list'!$B:$B,MATCH($F41,'[1]Základní list'!$A:$A,0),1)+2))</f>
        <v>9</v>
      </c>
      <c r="J41" s="157" t="s">
        <v>19</v>
      </c>
      <c r="K41" s="158">
        <v>10</v>
      </c>
      <c r="L41" s="141">
        <f>IF($K41="","",INDEX('[1]2. závod'!$A:$CM,$K41+3,INDEX('[1]Základní list'!$B:$B,MATCH($J41,'[1]Základní list'!$A:$A,0),1)))</f>
        <v>9060</v>
      </c>
      <c r="M41" s="143">
        <f>IF($K41="","",INDEX('[1]2. závod'!$A:$CM,$K41+3,INDEX('[1]Základní list'!$B:$B,MATCH($J41,'[1]Základní list'!$A:$A,0),1)+2))</f>
        <v>3</v>
      </c>
      <c r="N41" s="159">
        <f aca="true" t="shared" si="5" ref="N41:N72">IF($K41="","",SUM(H41,L41))</f>
        <v>11840</v>
      </c>
      <c r="O41" s="160">
        <f aca="true" t="shared" si="6" ref="O41:O72">IF($K41="","",SUM(I41,M41))</f>
        <v>12</v>
      </c>
      <c r="P41" s="128">
        <v>33</v>
      </c>
      <c r="Q41" s="30" t="str">
        <f aca="true" t="shared" si="7" ref="Q41:Q72">CONCATENATE(F41,G41)</f>
        <v>A4</v>
      </c>
      <c r="R41" s="30" t="str">
        <f aca="true" t="shared" si="8" ref="R41:R72">CONCATENATE(J41,K41)</f>
        <v>A10</v>
      </c>
      <c r="S41" s="30">
        <f aca="true" t="shared" si="9" ref="S41:S72">COUNT(I41,M41)</f>
        <v>2</v>
      </c>
    </row>
    <row r="42" spans="1:19" ht="18" customHeight="1">
      <c r="A42" s="120">
        <v>12</v>
      </c>
      <c r="B42" s="278" t="s">
        <v>168</v>
      </c>
      <c r="C42" s="130" t="s">
        <v>54</v>
      </c>
      <c r="D42" s="123"/>
      <c r="E42" s="124">
        <v>12</v>
      </c>
      <c r="F42" s="120" t="s">
        <v>20</v>
      </c>
      <c r="G42" s="122">
        <v>8</v>
      </c>
      <c r="H42" s="125">
        <f>IF($G42="","",INDEX('[1]1. závod'!$A:$CM,$G42+3,INDEX('[1]Základní list'!$B:$B,MATCH($F42,'[1]Základní list'!$A:$A,0),1)))</f>
        <v>4680</v>
      </c>
      <c r="I42" s="144">
        <f>IF($G42="","",INDEX('[1]1. závod'!$A:$CL,$G42+3,INDEX('[1]Základní list'!$B:$B,MATCH($F42,'[1]Základní list'!$A:$A,0),1)+2))</f>
        <v>3</v>
      </c>
      <c r="J42" s="120" t="s">
        <v>21</v>
      </c>
      <c r="K42" s="122">
        <v>2</v>
      </c>
      <c r="L42" s="125">
        <f>IF($K42="","",INDEX('[1]2. závod'!$A:$CM,$K42+3,INDEX('[1]Základní list'!$B:$B,MATCH($J42,'[1]Základní list'!$A:$A,0),1)))</f>
        <v>2840</v>
      </c>
      <c r="M42" s="126">
        <f>IF($K42="","",INDEX('[1]2. závod'!$A:$CM,$K42+3,INDEX('[1]Základní list'!$B:$B,MATCH($J42,'[1]Základní list'!$A:$A,0),1)+2))</f>
        <v>9</v>
      </c>
      <c r="N42" s="136">
        <f t="shared" si="5"/>
        <v>7520</v>
      </c>
      <c r="O42" s="127">
        <f t="shared" si="6"/>
        <v>12</v>
      </c>
      <c r="P42" s="128">
        <v>34</v>
      </c>
      <c r="Q42" s="30" t="str">
        <f t="shared" si="7"/>
        <v>D8</v>
      </c>
      <c r="R42" s="30" t="str">
        <f t="shared" si="8"/>
        <v>E2</v>
      </c>
      <c r="S42" s="30">
        <f t="shared" si="9"/>
        <v>2</v>
      </c>
    </row>
    <row r="43" spans="1:19" s="19" customFormat="1" ht="18" customHeight="1">
      <c r="A43" s="120">
        <v>68</v>
      </c>
      <c r="B43" s="129" t="s">
        <v>112</v>
      </c>
      <c r="C43" s="130" t="s">
        <v>54</v>
      </c>
      <c r="D43" s="131"/>
      <c r="E43" s="124">
        <v>68</v>
      </c>
      <c r="F43" s="132" t="s">
        <v>25</v>
      </c>
      <c r="G43" s="130">
        <v>3</v>
      </c>
      <c r="H43" s="125">
        <f>IF($G43="","",INDEX('[1]1. závod'!$A:$CM,$G43+3,INDEX('[1]Základní list'!$B:$B,MATCH($F43,'[1]Základní list'!$A:$A,0),1)))</f>
        <v>1260</v>
      </c>
      <c r="I43" s="133">
        <f>IF($G43="","",INDEX('[1]1. závod'!$A:$CL,$G43+3,INDEX('[1]Základní list'!$B:$B,MATCH($F43,'[1]Základní list'!$A:$A,0),1)+2))</f>
        <v>9.5</v>
      </c>
      <c r="J43" s="120" t="s">
        <v>24</v>
      </c>
      <c r="K43" s="122">
        <v>7</v>
      </c>
      <c r="L43" s="134">
        <f>IF($K43="","",INDEX('[1]2. závod'!$A:$CM,$K43+3,INDEX('[1]Základní list'!$B:$B,MATCH($J43,'[1]Základní list'!$A:$A,0),1)))</f>
        <v>7780</v>
      </c>
      <c r="M43" s="135">
        <f>IF($K43="","",INDEX('[1]2. závod'!$A:$CM,$K43+3,INDEX('[1]Základní list'!$B:$B,MATCH($J43,'[1]Základní list'!$A:$A,0),1)+2))</f>
        <v>3</v>
      </c>
      <c r="N43" s="136">
        <f t="shared" si="5"/>
        <v>9040</v>
      </c>
      <c r="O43" s="127">
        <f t="shared" si="6"/>
        <v>12.5</v>
      </c>
      <c r="P43" s="128">
        <f>IF($N43="","",RANK(O43,O:O,1))</f>
        <v>35</v>
      </c>
      <c r="Q43" s="30" t="str">
        <f t="shared" si="7"/>
        <v>F3</v>
      </c>
      <c r="R43" s="30" t="str">
        <f t="shared" si="8"/>
        <v>B7</v>
      </c>
      <c r="S43" s="30">
        <f t="shared" si="9"/>
        <v>2</v>
      </c>
    </row>
    <row r="44" spans="1:19" ht="18" customHeight="1" thickBot="1">
      <c r="A44" s="120">
        <v>22</v>
      </c>
      <c r="B44" s="162" t="s">
        <v>158</v>
      </c>
      <c r="C44" s="130" t="s">
        <v>54</v>
      </c>
      <c r="D44" s="139"/>
      <c r="E44" s="155">
        <v>22</v>
      </c>
      <c r="F44" s="140" t="s">
        <v>20</v>
      </c>
      <c r="G44" s="138">
        <v>2</v>
      </c>
      <c r="H44" s="156">
        <f>IF($G44="","",INDEX('[1]1. závod'!$A:$CM,$G44+3,INDEX('[1]Základní list'!$B:$B,MATCH($F44,'[1]Základní list'!$A:$A,0),1)))</f>
        <v>2240</v>
      </c>
      <c r="I44" s="142">
        <f>IF($G44="","",INDEX('[1]1. závod'!$A:$CL,$G44+3,INDEX('[1]Základní list'!$B:$B,MATCH($F44,'[1]Základní list'!$A:$A,0),1)+2))</f>
        <v>8</v>
      </c>
      <c r="J44" s="157" t="s">
        <v>23</v>
      </c>
      <c r="K44" s="158">
        <v>11</v>
      </c>
      <c r="L44" s="141">
        <f>IF($K44="","",INDEX('[1]2. závod'!$A:$CM,$K44+3,INDEX('[1]Základní list'!$B:$B,MATCH($J44,'[1]Základní list'!$A:$A,0),1)))</f>
        <v>4560</v>
      </c>
      <c r="M44" s="143">
        <f>IF($K44="","",INDEX('[1]2. závod'!$A:$CM,$K44+3,INDEX('[1]Základní list'!$B:$B,MATCH($J44,'[1]Základní list'!$A:$A,0),1)+2))</f>
        <v>5</v>
      </c>
      <c r="N44" s="159">
        <f t="shared" si="5"/>
        <v>6800</v>
      </c>
      <c r="O44" s="160">
        <f t="shared" si="6"/>
        <v>13</v>
      </c>
      <c r="P44" s="128">
        <f>IF($N44="","",RANK(O44,O:O,1))</f>
        <v>36</v>
      </c>
      <c r="Q44" s="30" t="str">
        <f t="shared" si="7"/>
        <v>D2</v>
      </c>
      <c r="R44" s="30" t="str">
        <f t="shared" si="8"/>
        <v>C11</v>
      </c>
      <c r="S44" s="30">
        <f t="shared" si="9"/>
        <v>2</v>
      </c>
    </row>
    <row r="45" spans="1:19" ht="18" customHeight="1">
      <c r="A45" s="120">
        <v>45</v>
      </c>
      <c r="B45" s="121" t="s">
        <v>135</v>
      </c>
      <c r="C45" s="130" t="s">
        <v>54</v>
      </c>
      <c r="D45" s="123"/>
      <c r="E45" s="124">
        <v>45</v>
      </c>
      <c r="F45" s="120" t="s">
        <v>24</v>
      </c>
      <c r="G45" s="122">
        <v>9</v>
      </c>
      <c r="H45" s="125">
        <f>IF($G45="","",INDEX('[1]1. závod'!$A:$CM,$G45+3,INDEX('[1]Základní list'!$B:$B,MATCH($F45,'[1]Základní list'!$A:$A,0),1)))</f>
        <v>1360</v>
      </c>
      <c r="I45" s="144">
        <f>IF($G45="","",INDEX('[1]1. závod'!$A:$CL,$G45+3,INDEX('[1]Základní list'!$B:$B,MATCH($F45,'[1]Základní list'!$A:$A,0),1)+2))</f>
        <v>13</v>
      </c>
      <c r="J45" s="321" t="s">
        <v>19</v>
      </c>
      <c r="K45" s="322">
        <v>1</v>
      </c>
      <c r="L45" s="294">
        <f>IF($K45="","",INDEX('[1]2. závod'!$A:$CM,$K45+3,INDEX('[1]Základní list'!$B:$B,MATCH($J45,'[1]Základní list'!$A:$A,0),1)))</f>
        <v>12030</v>
      </c>
      <c r="M45" s="323">
        <f>IF($K45="","",INDEX('[1]2. závod'!$A:$CM,$K45+3,INDEX('[1]Základní list'!$B:$B,MATCH($J45,'[1]Základní list'!$A:$A,0),1)+2))</f>
        <v>1</v>
      </c>
      <c r="N45" s="136">
        <f t="shared" si="5"/>
        <v>13390</v>
      </c>
      <c r="O45" s="127">
        <f t="shared" si="6"/>
        <v>14</v>
      </c>
      <c r="P45" s="128">
        <f>IF($N45="","",RANK(O45,O:O,1))</f>
        <v>37</v>
      </c>
      <c r="Q45" s="30" t="str">
        <f t="shared" si="7"/>
        <v>B9</v>
      </c>
      <c r="R45" s="30" t="str">
        <f t="shared" si="8"/>
        <v>A1</v>
      </c>
      <c r="S45" s="30">
        <f t="shared" si="9"/>
        <v>2</v>
      </c>
    </row>
    <row r="46" spans="1:19" ht="18" customHeight="1">
      <c r="A46" s="120">
        <v>48</v>
      </c>
      <c r="B46" s="129" t="s">
        <v>132</v>
      </c>
      <c r="C46" s="130" t="s">
        <v>54</v>
      </c>
      <c r="D46" s="131"/>
      <c r="E46" s="145">
        <v>48</v>
      </c>
      <c r="F46" s="132" t="s">
        <v>21</v>
      </c>
      <c r="G46" s="130">
        <v>7</v>
      </c>
      <c r="H46" s="125">
        <f>IF($G46="","",INDEX('[1]1. závod'!$A:$CM,$G46+3,INDEX('[1]Základní list'!$B:$B,MATCH($F46,'[1]Základní list'!$A:$A,0),1)))</f>
        <v>2180</v>
      </c>
      <c r="I46" s="133">
        <f>IF($G46="","",INDEX('[1]1. závod'!$A:$CL,$G46+3,INDEX('[1]Základní list'!$B:$B,MATCH($F46,'[1]Základní list'!$A:$A,0),1)+2))</f>
        <v>9</v>
      </c>
      <c r="J46" s="120" t="s">
        <v>25</v>
      </c>
      <c r="K46" s="122">
        <v>9</v>
      </c>
      <c r="L46" s="134">
        <f>IF($K46="","",INDEX('[1]2. závod'!$A:$CM,$K46+3,INDEX('[1]Základní list'!$B:$B,MATCH($J46,'[1]Základní list'!$A:$A,0),1)))</f>
        <v>8100</v>
      </c>
      <c r="M46" s="135">
        <f>IF($K46="","",INDEX('[1]2. závod'!$A:$CM,$K46+3,INDEX('[1]Základní list'!$B:$B,MATCH($J46,'[1]Základní list'!$A:$A,0),1)+2))</f>
        <v>5</v>
      </c>
      <c r="N46" s="136">
        <f t="shared" si="5"/>
        <v>10280</v>
      </c>
      <c r="O46" s="127">
        <f t="shared" si="6"/>
        <v>14</v>
      </c>
      <c r="P46" s="128">
        <v>38</v>
      </c>
      <c r="Q46" s="30" t="str">
        <f t="shared" si="7"/>
        <v>E7</v>
      </c>
      <c r="R46" s="30" t="str">
        <f t="shared" si="8"/>
        <v>F9</v>
      </c>
      <c r="S46" s="30">
        <f t="shared" si="9"/>
        <v>2</v>
      </c>
    </row>
    <row r="47" spans="1:19" ht="18" customHeight="1" thickBot="1">
      <c r="A47" s="120">
        <v>72</v>
      </c>
      <c r="B47" s="137" t="s">
        <v>108</v>
      </c>
      <c r="C47" s="130" t="s">
        <v>54</v>
      </c>
      <c r="D47" s="139"/>
      <c r="E47" s="163">
        <v>72</v>
      </c>
      <c r="F47" s="140" t="s">
        <v>19</v>
      </c>
      <c r="G47" s="138">
        <v>2</v>
      </c>
      <c r="H47" s="156">
        <f>IF($G47="","",INDEX('[1]1. závod'!$A:$CM,$G47+3,INDEX('[1]Základní list'!$B:$B,MATCH($F47,'[1]Základní list'!$A:$A,0),1)))</f>
        <v>3020</v>
      </c>
      <c r="I47" s="142">
        <f>IF($G47="","",INDEX('[1]1. závod'!$A:$CL,$G47+3,INDEX('[1]Základní list'!$B:$B,MATCH($F47,'[1]Základní list'!$A:$A,0),1)+2))</f>
        <v>8</v>
      </c>
      <c r="J47" s="157" t="s">
        <v>25</v>
      </c>
      <c r="K47" s="158">
        <v>8</v>
      </c>
      <c r="L47" s="141">
        <f>IF($K47="","",INDEX('[1]2. závod'!$A:$CM,$K47+3,INDEX('[1]Základní list'!$B:$B,MATCH($J47,'[1]Základní list'!$A:$A,0),1)))</f>
        <v>6680</v>
      </c>
      <c r="M47" s="143">
        <f>IF($K47="","",INDEX('[1]2. závod'!$A:$CM,$K47+3,INDEX('[1]Základní list'!$B:$B,MATCH($J47,'[1]Základní list'!$A:$A,0),1)+2))</f>
        <v>6</v>
      </c>
      <c r="N47" s="159">
        <f t="shared" si="5"/>
        <v>9700</v>
      </c>
      <c r="O47" s="160">
        <f t="shared" si="6"/>
        <v>14</v>
      </c>
      <c r="P47" s="128">
        <v>39</v>
      </c>
      <c r="Q47" s="30" t="str">
        <f t="shared" si="7"/>
        <v>A2</v>
      </c>
      <c r="R47" s="30" t="str">
        <f t="shared" si="8"/>
        <v>F8</v>
      </c>
      <c r="S47" s="30">
        <f t="shared" si="9"/>
        <v>2</v>
      </c>
    </row>
    <row r="48" spans="1:19" s="19" customFormat="1" ht="18" customHeight="1">
      <c r="A48" s="120">
        <v>38</v>
      </c>
      <c r="B48" s="164" t="s">
        <v>142</v>
      </c>
      <c r="C48" s="130" t="s">
        <v>54</v>
      </c>
      <c r="D48" s="123"/>
      <c r="E48" s="124">
        <v>38</v>
      </c>
      <c r="F48" s="120" t="s">
        <v>19</v>
      </c>
      <c r="G48" s="122">
        <v>7</v>
      </c>
      <c r="H48" s="125">
        <f>IF($G48="","",INDEX('[1]1. závod'!$A:$CM,$G48+3,INDEX('[1]Základní list'!$B:$B,MATCH($F48,'[1]Základní list'!$A:$A,0),1)))</f>
        <v>3820</v>
      </c>
      <c r="I48" s="144">
        <f>IF($G48="","",INDEX('[1]1. závod'!$A:$CL,$G48+3,INDEX('[1]Základní list'!$B:$B,MATCH($F48,'[1]Základní list'!$A:$A,0),1)+2))</f>
        <v>5</v>
      </c>
      <c r="J48" s="120" t="s">
        <v>25</v>
      </c>
      <c r="K48" s="122">
        <v>11</v>
      </c>
      <c r="L48" s="125">
        <f>IF($K48="","",INDEX('[1]2. závod'!$A:$CM,$K48+3,INDEX('[1]Základní list'!$B:$B,MATCH($J48,'[1]Základní list'!$A:$A,0),1)))</f>
        <v>5460</v>
      </c>
      <c r="M48" s="126">
        <f>IF($K48="","",INDEX('[1]2. závod'!$A:$CM,$K48+3,INDEX('[1]Základní list'!$B:$B,MATCH($J48,'[1]Základní list'!$A:$A,0),1)+2))</f>
        <v>9</v>
      </c>
      <c r="N48" s="136">
        <f t="shared" si="5"/>
        <v>9280</v>
      </c>
      <c r="O48" s="127">
        <f t="shared" si="6"/>
        <v>14</v>
      </c>
      <c r="P48" s="128">
        <v>40</v>
      </c>
      <c r="Q48" s="30" t="str">
        <f t="shared" si="7"/>
        <v>A7</v>
      </c>
      <c r="R48" s="30" t="str">
        <f t="shared" si="8"/>
        <v>F11</v>
      </c>
      <c r="S48" s="30">
        <f t="shared" si="9"/>
        <v>2</v>
      </c>
    </row>
    <row r="49" spans="1:19" ht="18" customHeight="1">
      <c r="A49" s="120">
        <v>77</v>
      </c>
      <c r="B49" s="129" t="s">
        <v>104</v>
      </c>
      <c r="C49" s="130" t="s">
        <v>54</v>
      </c>
      <c r="D49" s="131"/>
      <c r="E49" s="124">
        <v>75</v>
      </c>
      <c r="F49" s="132" t="s">
        <v>24</v>
      </c>
      <c r="G49" s="130">
        <v>2</v>
      </c>
      <c r="H49" s="125">
        <f>IF($G49="","",INDEX('[1]1. závod'!$A:$CM,$G49+3,INDEX('[1]Základní list'!$B:$B,MATCH($F49,'[1]Základní list'!$A:$A,0),1)))</f>
        <v>3700</v>
      </c>
      <c r="I49" s="133">
        <f>IF($G49="","",INDEX('[1]1. závod'!$A:$CL,$G49+3,INDEX('[1]Základní list'!$B:$B,MATCH($F49,'[1]Základní list'!$A:$A,0),1)+2))</f>
        <v>6</v>
      </c>
      <c r="J49" s="120" t="s">
        <v>19</v>
      </c>
      <c r="K49" s="122">
        <v>4</v>
      </c>
      <c r="L49" s="134">
        <f>IF($K49="","",INDEX('[1]2. závod'!$A:$CM,$K49+3,INDEX('[1]Základní list'!$B:$B,MATCH($J49,'[1]Základní list'!$A:$A,0),1)))</f>
        <v>6980</v>
      </c>
      <c r="M49" s="135">
        <f>IF($K49="","",INDEX('[1]2. závod'!$A:$CM,$K49+3,INDEX('[1]Základní list'!$B:$B,MATCH($J49,'[1]Základní list'!$A:$A,0),1)+2))</f>
        <v>9</v>
      </c>
      <c r="N49" s="136">
        <f t="shared" si="5"/>
        <v>10680</v>
      </c>
      <c r="O49" s="127">
        <f t="shared" si="6"/>
        <v>15</v>
      </c>
      <c r="P49" s="128">
        <f>IF($N49="","",RANK(O49,O:O,1))</f>
        <v>41</v>
      </c>
      <c r="Q49" s="30" t="str">
        <f t="shared" si="7"/>
        <v>B2</v>
      </c>
      <c r="R49" s="30" t="str">
        <f t="shared" si="8"/>
        <v>A4</v>
      </c>
      <c r="S49" s="30">
        <f t="shared" si="9"/>
        <v>2</v>
      </c>
    </row>
    <row r="50" spans="1:19" ht="18" customHeight="1" thickBot="1">
      <c r="A50" s="120">
        <v>46</v>
      </c>
      <c r="B50" s="162" t="s">
        <v>134</v>
      </c>
      <c r="C50" s="130" t="s">
        <v>54</v>
      </c>
      <c r="D50" s="139"/>
      <c r="E50" s="155">
        <v>46</v>
      </c>
      <c r="F50" s="140" t="s">
        <v>23</v>
      </c>
      <c r="G50" s="138">
        <v>10</v>
      </c>
      <c r="H50" s="156">
        <f>IF($G50="","",INDEX('[1]1. závod'!$A:$CM,$G50+3,INDEX('[1]Základní list'!$B:$B,MATCH($F50,'[1]Základní list'!$A:$A,0),1)))</f>
        <v>1900</v>
      </c>
      <c r="I50" s="142">
        <f>IF($G50="","",INDEX('[1]1. závod'!$A:$CL,$G50+3,INDEX('[1]Základní list'!$B:$B,MATCH($F50,'[1]Základní list'!$A:$A,0),1)+2))</f>
        <v>9</v>
      </c>
      <c r="J50" s="157" t="s">
        <v>19</v>
      </c>
      <c r="K50" s="158">
        <v>6</v>
      </c>
      <c r="L50" s="141">
        <f>IF($K50="","",INDEX('[1]2. závod'!$A:$CM,$K50+3,INDEX('[1]Základní list'!$B:$B,MATCH($J50,'[1]Základní list'!$A:$A,0),1)))</f>
        <v>8180</v>
      </c>
      <c r="M50" s="143">
        <f>IF($K50="","",INDEX('[1]2. závod'!$A:$CM,$K50+3,INDEX('[1]Základní list'!$B:$B,MATCH($J50,'[1]Základní list'!$A:$A,0),1)+2))</f>
        <v>6</v>
      </c>
      <c r="N50" s="159">
        <f t="shared" si="5"/>
        <v>10080</v>
      </c>
      <c r="O50" s="160">
        <f t="shared" si="6"/>
        <v>15</v>
      </c>
      <c r="P50" s="128">
        <v>42</v>
      </c>
      <c r="Q50" s="30" t="str">
        <f t="shared" si="7"/>
        <v>C10</v>
      </c>
      <c r="R50" s="30" t="str">
        <f t="shared" si="8"/>
        <v>A6</v>
      </c>
      <c r="S50" s="30">
        <f t="shared" si="9"/>
        <v>2</v>
      </c>
    </row>
    <row r="51" spans="1:19" s="19" customFormat="1" ht="18" customHeight="1">
      <c r="A51" s="120">
        <v>15</v>
      </c>
      <c r="B51" s="164" t="s">
        <v>165</v>
      </c>
      <c r="C51" s="130" t="s">
        <v>54</v>
      </c>
      <c r="D51" s="123"/>
      <c r="E51" s="124">
        <v>15</v>
      </c>
      <c r="F51" s="120" t="s">
        <v>21</v>
      </c>
      <c r="G51" s="122">
        <v>6</v>
      </c>
      <c r="H51" s="125">
        <f>IF($G51="","",INDEX('[1]1. závod'!$A:$CM,$G51+3,INDEX('[1]Základní list'!$B:$B,MATCH($F51,'[1]Základní list'!$A:$A,0),1)))</f>
        <v>3480</v>
      </c>
      <c r="I51" s="144">
        <f>IF($G51="","",INDEX('[1]1. závod'!$A:$CL,$G51+3,INDEX('[1]Základní list'!$B:$B,MATCH($F51,'[1]Základní list'!$A:$A,0),1)+2))</f>
        <v>6</v>
      </c>
      <c r="J51" s="120" t="s">
        <v>24</v>
      </c>
      <c r="K51" s="122">
        <v>9</v>
      </c>
      <c r="L51" s="125">
        <f>IF($K51="","",INDEX('[1]2. závod'!$A:$CM,$K51+3,INDEX('[1]Základní list'!$B:$B,MATCH($J51,'[1]Základní list'!$A:$A,0),1)))</f>
        <v>2760</v>
      </c>
      <c r="M51" s="126">
        <f>IF($K51="","",INDEX('[1]2. závod'!$A:$CM,$K51+3,INDEX('[1]Základní list'!$B:$B,MATCH($J51,'[1]Základní list'!$A:$A,0),1)+2))</f>
        <v>9</v>
      </c>
      <c r="N51" s="136">
        <f t="shared" si="5"/>
        <v>6240</v>
      </c>
      <c r="O51" s="127">
        <f t="shared" si="6"/>
        <v>15</v>
      </c>
      <c r="P51" s="128">
        <v>43</v>
      </c>
      <c r="Q51" s="30" t="str">
        <f t="shared" si="7"/>
        <v>E6</v>
      </c>
      <c r="R51" s="30" t="str">
        <f t="shared" si="8"/>
        <v>B9</v>
      </c>
      <c r="S51" s="30">
        <f t="shared" si="9"/>
        <v>2</v>
      </c>
    </row>
    <row r="52" spans="1:19" ht="18" customHeight="1">
      <c r="A52" s="120">
        <v>1</v>
      </c>
      <c r="B52" s="129" t="s">
        <v>97</v>
      </c>
      <c r="C52" s="130" t="s">
        <v>54</v>
      </c>
      <c r="D52" s="131"/>
      <c r="E52" s="145">
        <v>1</v>
      </c>
      <c r="F52" s="132" t="s">
        <v>24</v>
      </c>
      <c r="G52" s="130">
        <v>11</v>
      </c>
      <c r="H52" s="125">
        <f>IF($G52="","",INDEX('[1]1. závod'!$A:$CM,$G52+3,INDEX('[1]Základní list'!$B:$B,MATCH($F52,'[1]Základní list'!$A:$A,0),1)))</f>
        <v>6480</v>
      </c>
      <c r="I52" s="133">
        <f>IF($G52="","",INDEX('[1]1. závod'!$A:$CL,$G52+3,INDEX('[1]Základní list'!$B:$B,MATCH($F52,'[1]Základní list'!$A:$A,0),1)+2))</f>
        <v>3</v>
      </c>
      <c r="J52" s="120" t="s">
        <v>20</v>
      </c>
      <c r="K52" s="122">
        <v>13</v>
      </c>
      <c r="L52" s="134">
        <f>IF($K52="","",INDEX('[1]2. závod'!$A:$CM,$K52+3,INDEX('[1]Základní list'!$B:$B,MATCH($J52,'[1]Základní list'!$A:$A,0),1)))</f>
        <v>460</v>
      </c>
      <c r="M52" s="135">
        <f>IF($K52="","",INDEX('[1]2. závod'!$A:$CM,$K52+3,INDEX('[1]Základní list'!$B:$B,MATCH($J52,'[1]Základní list'!$A:$A,0),1)+2))</f>
        <v>13</v>
      </c>
      <c r="N52" s="136">
        <f t="shared" si="5"/>
        <v>6940</v>
      </c>
      <c r="O52" s="127">
        <f t="shared" si="6"/>
        <v>16</v>
      </c>
      <c r="P52" s="128">
        <f>IF($N52="","",RANK(O52,O:O,1))</f>
        <v>44</v>
      </c>
      <c r="Q52" s="30" t="str">
        <f t="shared" si="7"/>
        <v>B11</v>
      </c>
      <c r="R52" s="30" t="str">
        <f t="shared" si="8"/>
        <v>D13</v>
      </c>
      <c r="S52" s="30">
        <f t="shared" si="9"/>
        <v>2</v>
      </c>
    </row>
    <row r="53" spans="1:19" s="19" customFormat="1" ht="18" customHeight="1" thickBot="1">
      <c r="A53" s="120">
        <v>41</v>
      </c>
      <c r="B53" s="137" t="s">
        <v>139</v>
      </c>
      <c r="C53" s="130" t="s">
        <v>54</v>
      </c>
      <c r="D53" s="139"/>
      <c r="E53" s="163">
        <v>41</v>
      </c>
      <c r="F53" s="140" t="s">
        <v>23</v>
      </c>
      <c r="G53" s="138">
        <v>8</v>
      </c>
      <c r="H53" s="156">
        <f>IF($G53="","",INDEX('[1]1. závod'!$A:$CM,$G53+3,INDEX('[1]Základní list'!$B:$B,MATCH($F53,'[1]Základní list'!$A:$A,0),1)))</f>
        <v>4920</v>
      </c>
      <c r="I53" s="142">
        <f>IF($G53="","",INDEX('[1]1. závod'!$A:$CL,$G53+3,INDEX('[1]Základní list'!$B:$B,MATCH($F53,'[1]Základní list'!$A:$A,0),1)+2))</f>
        <v>4</v>
      </c>
      <c r="J53" s="157" t="s">
        <v>21</v>
      </c>
      <c r="K53" s="158">
        <v>11</v>
      </c>
      <c r="L53" s="141">
        <f>IF($K53="","",INDEX('[1]2. závod'!$A:$CM,$K53+3,INDEX('[1]Základní list'!$B:$B,MATCH($J53,'[1]Základní list'!$A:$A,0),1)))</f>
        <v>1940</v>
      </c>
      <c r="M53" s="143">
        <f>IF($K53="","",INDEX('[1]2. závod'!$A:$CM,$K53+3,INDEX('[1]Základní list'!$B:$B,MATCH($J53,'[1]Základní list'!$A:$A,0),1)+2))</f>
        <v>12</v>
      </c>
      <c r="N53" s="159">
        <f t="shared" si="5"/>
        <v>6860</v>
      </c>
      <c r="O53" s="160">
        <f t="shared" si="6"/>
        <v>16</v>
      </c>
      <c r="P53" s="128">
        <v>45</v>
      </c>
      <c r="Q53" s="30" t="str">
        <f t="shared" si="7"/>
        <v>C8</v>
      </c>
      <c r="R53" s="30" t="str">
        <f t="shared" si="8"/>
        <v>E11</v>
      </c>
      <c r="S53" s="30">
        <f t="shared" si="9"/>
        <v>2</v>
      </c>
    </row>
    <row r="54" spans="1:19" ht="18" customHeight="1">
      <c r="A54" s="120">
        <v>52</v>
      </c>
      <c r="B54" s="121" t="s">
        <v>128</v>
      </c>
      <c r="C54" s="130" t="s">
        <v>54</v>
      </c>
      <c r="D54" s="123"/>
      <c r="E54" s="124">
        <v>52</v>
      </c>
      <c r="F54" s="120" t="s">
        <v>20</v>
      </c>
      <c r="G54" s="122">
        <v>7</v>
      </c>
      <c r="H54" s="125">
        <f>IF($G54="","",INDEX('[1]1. závod'!$A:$CM,$G54+3,INDEX('[1]Základní list'!$B:$B,MATCH($F54,'[1]Základní list'!$A:$A,0),1)))</f>
        <v>900</v>
      </c>
      <c r="I54" s="144">
        <f>IF($G54="","",INDEX('[1]1. závod'!$A:$CL,$G54+3,INDEX('[1]Základní list'!$B:$B,MATCH($F54,'[1]Základní list'!$A:$A,0),1)+2))</f>
        <v>11</v>
      </c>
      <c r="J54" s="120" t="s">
        <v>24</v>
      </c>
      <c r="K54" s="122">
        <v>1</v>
      </c>
      <c r="L54" s="125">
        <f>IF($K54="","",INDEX('[1]2. závod'!$A:$CM,$K54+3,INDEX('[1]Základní list'!$B:$B,MATCH($J54,'[1]Základní list'!$A:$A,0),1)))</f>
        <v>5700</v>
      </c>
      <c r="M54" s="126">
        <f>IF($K54="","",INDEX('[1]2. závod'!$A:$CM,$K54+3,INDEX('[1]Základní list'!$B:$B,MATCH($J54,'[1]Základní list'!$A:$A,0),1)+2))</f>
        <v>5</v>
      </c>
      <c r="N54" s="136">
        <f t="shared" si="5"/>
        <v>6600</v>
      </c>
      <c r="O54" s="127">
        <f t="shared" si="6"/>
        <v>16</v>
      </c>
      <c r="P54" s="128">
        <v>46</v>
      </c>
      <c r="Q54" s="30" t="str">
        <f t="shared" si="7"/>
        <v>D7</v>
      </c>
      <c r="R54" s="30" t="str">
        <f t="shared" si="8"/>
        <v>B1</v>
      </c>
      <c r="S54" s="30">
        <f t="shared" si="9"/>
        <v>2</v>
      </c>
    </row>
    <row r="55" spans="1:19" ht="18" customHeight="1">
      <c r="A55" s="120">
        <v>47</v>
      </c>
      <c r="B55" s="129" t="s">
        <v>133</v>
      </c>
      <c r="C55" s="130" t="s">
        <v>54</v>
      </c>
      <c r="D55" s="131"/>
      <c r="E55" s="124">
        <v>47</v>
      </c>
      <c r="F55" s="132" t="s">
        <v>24</v>
      </c>
      <c r="G55" s="130">
        <v>10</v>
      </c>
      <c r="H55" s="125">
        <f>IF($G55="","",INDEX('[1]1. závod'!$A:$CM,$G55+3,INDEX('[1]Základní list'!$B:$B,MATCH($F55,'[1]Základní list'!$A:$A,0),1)))</f>
        <v>2680</v>
      </c>
      <c r="I55" s="133">
        <f>IF($G55="","",INDEX('[1]1. závod'!$A:$CL,$G55+3,INDEX('[1]Základní list'!$B:$B,MATCH($F55,'[1]Základní list'!$A:$A,0),1)+2))</f>
        <v>9</v>
      </c>
      <c r="J55" s="120" t="s">
        <v>20</v>
      </c>
      <c r="K55" s="122">
        <v>5</v>
      </c>
      <c r="L55" s="134">
        <f>IF($K55="","",INDEX('[1]2. závod'!$A:$CM,$K55+3,INDEX('[1]Základní list'!$B:$B,MATCH($J55,'[1]Základní list'!$A:$A,0),1)))</f>
        <v>3440</v>
      </c>
      <c r="M55" s="135">
        <f>IF($K55="","",INDEX('[1]2. závod'!$A:$CM,$K55+3,INDEX('[1]Základní list'!$B:$B,MATCH($J55,'[1]Základní list'!$A:$A,0),1)+2))</f>
        <v>7</v>
      </c>
      <c r="N55" s="136">
        <f t="shared" si="5"/>
        <v>6120</v>
      </c>
      <c r="O55" s="127">
        <f t="shared" si="6"/>
        <v>16</v>
      </c>
      <c r="P55" s="128">
        <v>47</v>
      </c>
      <c r="Q55" s="30" t="str">
        <f t="shared" si="7"/>
        <v>B10</v>
      </c>
      <c r="R55" s="30" t="str">
        <f t="shared" si="8"/>
        <v>D5</v>
      </c>
      <c r="S55" s="30">
        <f t="shared" si="9"/>
        <v>2</v>
      </c>
    </row>
    <row r="56" spans="1:19" s="19" customFormat="1" ht="18" customHeight="1" thickBot="1">
      <c r="A56" s="120">
        <v>51</v>
      </c>
      <c r="B56" s="137" t="s">
        <v>129</v>
      </c>
      <c r="C56" s="130" t="s">
        <v>54</v>
      </c>
      <c r="D56" s="139"/>
      <c r="E56" s="155">
        <v>51</v>
      </c>
      <c r="F56" s="140" t="s">
        <v>23</v>
      </c>
      <c r="G56" s="138">
        <v>11</v>
      </c>
      <c r="H56" s="156">
        <f>IF($G56="","",INDEX('[1]1. závod'!$A:$CM,$G56+3,INDEX('[1]Základní list'!$B:$B,MATCH($F56,'[1]Základní list'!$A:$A,0),1)))</f>
        <v>2700</v>
      </c>
      <c r="I56" s="142">
        <f>IF($G56="","",INDEX('[1]1. závod'!$A:$CL,$G56+3,INDEX('[1]Základní list'!$B:$B,MATCH($F56,'[1]Základní list'!$A:$A,0),1)+2))</f>
        <v>6</v>
      </c>
      <c r="J56" s="157" t="s">
        <v>19</v>
      </c>
      <c r="K56" s="158">
        <v>7</v>
      </c>
      <c r="L56" s="141">
        <f>IF($K56="","",INDEX('[1]2. závod'!$A:$CM,$K56+3,INDEX('[1]Základní list'!$B:$B,MATCH($J56,'[1]Základní list'!$A:$A,0),1)))</f>
        <v>6500</v>
      </c>
      <c r="M56" s="143">
        <f>IF($K56="","",INDEX('[1]2. závod'!$A:$CM,$K56+3,INDEX('[1]Základní list'!$B:$B,MATCH($J56,'[1]Základní list'!$A:$A,0),1)+2))</f>
        <v>11</v>
      </c>
      <c r="N56" s="159">
        <f t="shared" si="5"/>
        <v>9200</v>
      </c>
      <c r="O56" s="160">
        <f t="shared" si="6"/>
        <v>17</v>
      </c>
      <c r="P56" s="128">
        <f>IF($N56="","",RANK(O56,O:O,1))</f>
        <v>48</v>
      </c>
      <c r="Q56" s="30" t="str">
        <f t="shared" si="7"/>
        <v>C11</v>
      </c>
      <c r="R56" s="30" t="str">
        <f t="shared" si="8"/>
        <v>A7</v>
      </c>
      <c r="S56" s="30">
        <f t="shared" si="9"/>
        <v>2</v>
      </c>
    </row>
    <row r="57" spans="1:19" ht="18" customHeight="1">
      <c r="A57" s="120">
        <v>10</v>
      </c>
      <c r="B57" s="278" t="s">
        <v>170</v>
      </c>
      <c r="C57" s="130" t="s">
        <v>54</v>
      </c>
      <c r="D57" s="123"/>
      <c r="E57" s="124">
        <v>10</v>
      </c>
      <c r="F57" s="120" t="s">
        <v>24</v>
      </c>
      <c r="G57" s="122">
        <v>3</v>
      </c>
      <c r="H57" s="125">
        <f>IF($G57="","",INDEX('[1]1. závod'!$A:$CM,$G57+3,INDEX('[1]Základní list'!$B:$B,MATCH($F57,'[1]Základní list'!$A:$A,0),1)))</f>
        <v>6400</v>
      </c>
      <c r="I57" s="144">
        <f>IF($G57="","",INDEX('[1]1. závod'!$A:$CL,$G57+3,INDEX('[1]Základní list'!$B:$B,MATCH($F57,'[1]Základní list'!$A:$A,0),1)+2))</f>
        <v>4</v>
      </c>
      <c r="J57" s="120" t="s">
        <v>19</v>
      </c>
      <c r="K57" s="122">
        <v>14</v>
      </c>
      <c r="L57" s="125">
        <f>IF($K57="","",INDEX('[1]2. závod'!$A:$CM,$K57+3,INDEX('[1]Základní list'!$B:$B,MATCH($J57,'[1]Základní list'!$A:$A,0),1)))</f>
        <v>1320</v>
      </c>
      <c r="M57" s="126">
        <f>IF($K57="","",INDEX('[1]2. závod'!$A:$CM,$K57+3,INDEX('[1]Základní list'!$B:$B,MATCH($J57,'[1]Základní list'!$A:$A,0),1)+2))</f>
        <v>13</v>
      </c>
      <c r="N57" s="136">
        <f t="shared" si="5"/>
        <v>7720</v>
      </c>
      <c r="O57" s="127">
        <f t="shared" si="6"/>
        <v>17</v>
      </c>
      <c r="P57" s="128">
        <v>49</v>
      </c>
      <c r="Q57" s="30" t="str">
        <f t="shared" si="7"/>
        <v>B3</v>
      </c>
      <c r="R57" s="30" t="str">
        <f t="shared" si="8"/>
        <v>A14</v>
      </c>
      <c r="S57" s="30">
        <f t="shared" si="9"/>
        <v>2</v>
      </c>
    </row>
    <row r="58" spans="1:19" s="19" customFormat="1" ht="18" customHeight="1">
      <c r="A58" s="120">
        <v>81</v>
      </c>
      <c r="B58" s="129" t="s">
        <v>99</v>
      </c>
      <c r="C58" s="130" t="s">
        <v>54</v>
      </c>
      <c r="D58" s="131"/>
      <c r="E58" s="145">
        <v>81</v>
      </c>
      <c r="F58" s="132" t="s">
        <v>19</v>
      </c>
      <c r="G58" s="130">
        <v>3</v>
      </c>
      <c r="H58" s="125">
        <f>IF($G58="","",INDEX('[1]1. závod'!$A:$CM,$G58+3,INDEX('[1]Základní list'!$B:$B,MATCH($F58,'[1]Základní list'!$A:$A,0),1)))</f>
        <v>2080</v>
      </c>
      <c r="I58" s="133">
        <f>IF($G58="","",INDEX('[1]1. závod'!$A:$CL,$G58+3,INDEX('[1]Základní list'!$B:$B,MATCH($F58,'[1]Základní list'!$A:$A,0),1)+2))</f>
        <v>10</v>
      </c>
      <c r="J58" s="120" t="s">
        <v>23</v>
      </c>
      <c r="K58" s="122">
        <v>8</v>
      </c>
      <c r="L58" s="134">
        <f>IF($K58="","",INDEX('[1]2. závod'!$A:$CM,$K58+3,INDEX('[1]Základní list'!$B:$B,MATCH($J58,'[1]Základní list'!$A:$A,0),1)))</f>
        <v>3700</v>
      </c>
      <c r="M58" s="135">
        <f>IF($K58="","",INDEX('[1]2. závod'!$A:$CM,$K58+3,INDEX('[1]Základní list'!$B:$B,MATCH($J58,'[1]Základní list'!$A:$A,0),1)+2))</f>
        <v>7</v>
      </c>
      <c r="N58" s="136">
        <f t="shared" si="5"/>
        <v>5780</v>
      </c>
      <c r="O58" s="127">
        <f t="shared" si="6"/>
        <v>17</v>
      </c>
      <c r="P58" s="128">
        <v>50</v>
      </c>
      <c r="Q58" s="30" t="str">
        <f t="shared" si="7"/>
        <v>A3</v>
      </c>
      <c r="R58" s="30" t="str">
        <f t="shared" si="8"/>
        <v>C8</v>
      </c>
      <c r="S58" s="30">
        <f t="shared" si="9"/>
        <v>2</v>
      </c>
    </row>
    <row r="59" spans="1:19" ht="18" customHeight="1" thickBot="1">
      <c r="A59" s="120">
        <v>49</v>
      </c>
      <c r="B59" s="137" t="s">
        <v>131</v>
      </c>
      <c r="C59" s="130" t="s">
        <v>54</v>
      </c>
      <c r="D59" s="139"/>
      <c r="E59" s="163">
        <v>49</v>
      </c>
      <c r="F59" s="140" t="s">
        <v>21</v>
      </c>
      <c r="G59" s="138">
        <v>5</v>
      </c>
      <c r="H59" s="156">
        <f>IF($G59="","",INDEX('[1]1. závod'!$A:$CM,$G59+3,INDEX('[1]Základní list'!$B:$B,MATCH($F59,'[1]Základní list'!$A:$A,0),1)))</f>
        <v>1120</v>
      </c>
      <c r="I59" s="142">
        <f>IF($G59="","",INDEX('[1]1. závod'!$A:$CL,$G59+3,INDEX('[1]Základní list'!$B:$B,MATCH($F59,'[1]Základní list'!$A:$A,0),1)+2))</f>
        <v>11</v>
      </c>
      <c r="J59" s="157" t="s">
        <v>23</v>
      </c>
      <c r="K59" s="158">
        <v>1</v>
      </c>
      <c r="L59" s="141">
        <f>IF($K59="","",INDEX('[1]2. závod'!$A:$CM,$K59+3,INDEX('[1]Základní list'!$B:$B,MATCH($J59,'[1]Základní list'!$A:$A,0),1)))</f>
        <v>4420</v>
      </c>
      <c r="M59" s="143">
        <f>IF($K59="","",INDEX('[1]2. závod'!$A:$CM,$K59+3,INDEX('[1]Základní list'!$B:$B,MATCH($J59,'[1]Základní list'!$A:$A,0),1)+2))</f>
        <v>6</v>
      </c>
      <c r="N59" s="159">
        <f t="shared" si="5"/>
        <v>5540</v>
      </c>
      <c r="O59" s="160">
        <f t="shared" si="6"/>
        <v>17</v>
      </c>
      <c r="P59" s="128">
        <v>51</v>
      </c>
      <c r="Q59" s="30" t="str">
        <f t="shared" si="7"/>
        <v>E5</v>
      </c>
      <c r="R59" s="30" t="str">
        <f t="shared" si="8"/>
        <v>C1</v>
      </c>
      <c r="S59" s="30">
        <f t="shared" si="9"/>
        <v>2</v>
      </c>
    </row>
    <row r="60" spans="1:19" ht="18" customHeight="1">
      <c r="A60" s="120">
        <v>44</v>
      </c>
      <c r="B60" s="164" t="s">
        <v>136</v>
      </c>
      <c r="C60" s="130" t="s">
        <v>54</v>
      </c>
      <c r="D60" s="123"/>
      <c r="E60" s="124">
        <v>44</v>
      </c>
      <c r="F60" s="120" t="s">
        <v>23</v>
      </c>
      <c r="G60" s="122">
        <v>14</v>
      </c>
      <c r="H60" s="125">
        <f>IF($G60="","",INDEX('[1]1. závod'!$A:$CM,$G60+3,INDEX('[1]Základní list'!$B:$B,MATCH($F60,'[1]Základní list'!$A:$A,0),1)))</f>
        <v>2540</v>
      </c>
      <c r="I60" s="144">
        <f>IF($G60="","",INDEX('[1]1. závod'!$A:$CL,$G60+3,INDEX('[1]Základní list'!$B:$B,MATCH($F60,'[1]Základní list'!$A:$A,0),1)+2))</f>
        <v>7</v>
      </c>
      <c r="J60" s="120" t="s">
        <v>25</v>
      </c>
      <c r="K60" s="122">
        <v>2</v>
      </c>
      <c r="L60" s="125">
        <f>IF($K60="","",INDEX('[1]2. závod'!$A:$CM,$K60+3,INDEX('[1]Základní list'!$B:$B,MATCH($J60,'[1]Základní list'!$A:$A,0),1)))</f>
        <v>3780</v>
      </c>
      <c r="M60" s="126">
        <f>IF($K60="","",INDEX('[1]2. závod'!$A:$CM,$K60+3,INDEX('[1]Základní list'!$B:$B,MATCH($J60,'[1]Základní list'!$A:$A,0),1)+2))</f>
        <v>11</v>
      </c>
      <c r="N60" s="136">
        <f t="shared" si="5"/>
        <v>6320</v>
      </c>
      <c r="O60" s="127">
        <f t="shared" si="6"/>
        <v>18</v>
      </c>
      <c r="P60" s="128">
        <f>IF($N60="","",RANK(O60,O:O,1))</f>
        <v>52</v>
      </c>
      <c r="Q60" s="30" t="str">
        <f t="shared" si="7"/>
        <v>C14</v>
      </c>
      <c r="R60" s="30" t="str">
        <f t="shared" si="8"/>
        <v>F2</v>
      </c>
      <c r="S60" s="30">
        <f t="shared" si="9"/>
        <v>2</v>
      </c>
    </row>
    <row r="61" spans="1:19" ht="18" customHeight="1" collapsed="1">
      <c r="A61" s="120">
        <v>30</v>
      </c>
      <c r="B61" s="129" t="s">
        <v>150</v>
      </c>
      <c r="C61" s="130" t="s">
        <v>54</v>
      </c>
      <c r="D61" s="131"/>
      <c r="E61" s="124">
        <v>30</v>
      </c>
      <c r="F61" s="132" t="s">
        <v>20</v>
      </c>
      <c r="G61" s="130">
        <v>11</v>
      </c>
      <c r="H61" s="125">
        <f>IF($G61="","",INDEX('[1]1. závod'!$A:$CM,$G61+3,INDEX('[1]Základní list'!$B:$B,MATCH($F61,'[1]Základní list'!$A:$A,0),1)))</f>
        <v>2200</v>
      </c>
      <c r="I61" s="133">
        <f>IF($G61="","",INDEX('[1]1. závod'!$A:$CL,$G61+3,INDEX('[1]Základní list'!$B:$B,MATCH($F61,'[1]Základní list'!$A:$A,0),1)+2))</f>
        <v>9</v>
      </c>
      <c r="J61" s="120" t="s">
        <v>23</v>
      </c>
      <c r="K61" s="122">
        <v>9</v>
      </c>
      <c r="L61" s="134">
        <f>IF($K61="","",INDEX('[1]2. závod'!$A:$CM,$K61+3,INDEX('[1]Základní list'!$B:$B,MATCH($J61,'[1]Základní list'!$A:$A,0),1)))</f>
        <v>2800</v>
      </c>
      <c r="M61" s="135">
        <f>IF($K61="","",INDEX('[1]2. závod'!$A:$CM,$K61+3,INDEX('[1]Základní list'!$B:$B,MATCH($J61,'[1]Základní list'!$A:$A,0),1)+2))</f>
        <v>9</v>
      </c>
      <c r="N61" s="136">
        <f t="shared" si="5"/>
        <v>5000</v>
      </c>
      <c r="O61" s="127">
        <f t="shared" si="6"/>
        <v>18</v>
      </c>
      <c r="P61" s="128">
        <v>53</v>
      </c>
      <c r="Q61" s="30" t="str">
        <f t="shared" si="7"/>
        <v>D11</v>
      </c>
      <c r="R61" s="30" t="str">
        <f t="shared" si="8"/>
        <v>C9</v>
      </c>
      <c r="S61" s="30">
        <f t="shared" si="9"/>
        <v>2</v>
      </c>
    </row>
    <row r="62" spans="1:19" ht="18" customHeight="1" thickBot="1">
      <c r="A62" s="120">
        <v>34</v>
      </c>
      <c r="B62" s="137" t="s">
        <v>146</v>
      </c>
      <c r="C62" s="130" t="s">
        <v>54</v>
      </c>
      <c r="D62" s="139"/>
      <c r="E62" s="155">
        <v>34</v>
      </c>
      <c r="F62" s="140" t="s">
        <v>23</v>
      </c>
      <c r="G62" s="138">
        <v>9</v>
      </c>
      <c r="H62" s="156">
        <f>IF($G62="","",INDEX('[1]1. závod'!$A:$CM,$G62+3,INDEX('[1]Základní list'!$B:$B,MATCH($F62,'[1]Základní list'!$A:$A,0),1)))</f>
        <v>1640</v>
      </c>
      <c r="I62" s="142">
        <f>IF($G62="","",INDEX('[1]1. závod'!$A:$CL,$G62+3,INDEX('[1]Základní list'!$B:$B,MATCH($F62,'[1]Základní list'!$A:$A,0),1)+2))</f>
        <v>10</v>
      </c>
      <c r="J62" s="157" t="s">
        <v>20</v>
      </c>
      <c r="K62" s="158">
        <v>6</v>
      </c>
      <c r="L62" s="141">
        <f>IF($K62="","",INDEX('[1]2. závod'!$A:$CM,$K62+3,INDEX('[1]Základní list'!$B:$B,MATCH($J62,'[1]Základní list'!$A:$A,0),1)))</f>
        <v>2660</v>
      </c>
      <c r="M62" s="143">
        <f>IF($K62="","",INDEX('[1]2. závod'!$A:$CM,$K62+3,INDEX('[1]Základní list'!$B:$B,MATCH($J62,'[1]Základní list'!$A:$A,0),1)+2))</f>
        <v>8</v>
      </c>
      <c r="N62" s="159">
        <f t="shared" si="5"/>
        <v>4300</v>
      </c>
      <c r="O62" s="160">
        <f t="shared" si="6"/>
        <v>18</v>
      </c>
      <c r="P62" s="128">
        <v>54</v>
      </c>
      <c r="Q62" s="30" t="str">
        <f t="shared" si="7"/>
        <v>C9</v>
      </c>
      <c r="R62" s="30" t="str">
        <f t="shared" si="8"/>
        <v>D6</v>
      </c>
      <c r="S62" s="30">
        <f t="shared" si="9"/>
        <v>2</v>
      </c>
    </row>
    <row r="63" spans="1:19" s="19" customFormat="1" ht="18" customHeight="1">
      <c r="A63" s="120">
        <v>3</v>
      </c>
      <c r="B63" s="121" t="s">
        <v>177</v>
      </c>
      <c r="C63" s="130" t="s">
        <v>54</v>
      </c>
      <c r="D63" s="123"/>
      <c r="E63" s="124">
        <v>3</v>
      </c>
      <c r="F63" s="120" t="s">
        <v>25</v>
      </c>
      <c r="G63" s="122">
        <v>13</v>
      </c>
      <c r="H63" s="125">
        <f>IF($G63="","",INDEX('[1]1. závod'!$A:$CM,$G63+3,INDEX('[1]Základní list'!$B:$B,MATCH($F63,'[1]Základní list'!$A:$A,0),1)))</f>
        <v>1040</v>
      </c>
      <c r="I63" s="144">
        <f>IF($G63="","",INDEX('[1]1. závod'!$A:$CL,$G63+3,INDEX('[1]Základní list'!$B:$B,MATCH($F63,'[1]Základní list'!$A:$A,0),1)+2))</f>
        <v>11</v>
      </c>
      <c r="J63" s="120" t="s">
        <v>21</v>
      </c>
      <c r="K63" s="122">
        <v>3</v>
      </c>
      <c r="L63" s="125">
        <f>IF($K63="","",INDEX('[1]2. závod'!$A:$CM,$K63+3,INDEX('[1]Základní list'!$B:$B,MATCH($J63,'[1]Základní list'!$A:$A,0),1)))</f>
        <v>2880</v>
      </c>
      <c r="M63" s="126">
        <f>IF($K63="","",INDEX('[1]2. závod'!$A:$CM,$K63+3,INDEX('[1]Základní list'!$B:$B,MATCH($J63,'[1]Základní list'!$A:$A,0),1)+2))</f>
        <v>7.5</v>
      </c>
      <c r="N63" s="136">
        <f t="shared" si="5"/>
        <v>3920</v>
      </c>
      <c r="O63" s="127">
        <f t="shared" si="6"/>
        <v>18.5</v>
      </c>
      <c r="P63" s="128">
        <f>IF($N63="","",RANK(O63,O:O,1))</f>
        <v>55</v>
      </c>
      <c r="Q63" s="30" t="str">
        <f t="shared" si="7"/>
        <v>F13</v>
      </c>
      <c r="R63" s="30" t="str">
        <f t="shared" si="8"/>
        <v>E3</v>
      </c>
      <c r="S63" s="30">
        <f t="shared" si="9"/>
        <v>2</v>
      </c>
    </row>
    <row r="64" spans="1:19" ht="18" customHeight="1">
      <c r="A64" s="120">
        <v>40</v>
      </c>
      <c r="B64" s="129" t="s">
        <v>140</v>
      </c>
      <c r="C64" s="130" t="s">
        <v>54</v>
      </c>
      <c r="D64" s="131"/>
      <c r="E64" s="145">
        <v>40</v>
      </c>
      <c r="F64" s="132" t="s">
        <v>25</v>
      </c>
      <c r="G64" s="130">
        <v>1</v>
      </c>
      <c r="H64" s="125">
        <f>IF($G64="","",INDEX('[1]1. závod'!$A:$CM,$G64+3,INDEX('[1]Základní list'!$B:$B,MATCH($F64,'[1]Základní list'!$A:$A,0),1)))</f>
        <v>1520</v>
      </c>
      <c r="I64" s="133">
        <f>IF($G64="","",INDEX('[1]1. závod'!$A:$CL,$G64+3,INDEX('[1]Základní list'!$B:$B,MATCH($F64,'[1]Základní list'!$A:$A,0),1)+2))</f>
        <v>7</v>
      </c>
      <c r="J64" s="120" t="s">
        <v>19</v>
      </c>
      <c r="K64" s="122">
        <v>5</v>
      </c>
      <c r="L64" s="134">
        <f>IF($K64="","",INDEX('[1]2. závod'!$A:$CM,$K64+3,INDEX('[1]Základní list'!$B:$B,MATCH($J64,'[1]Základní list'!$A:$A,0),1)))</f>
        <v>5060</v>
      </c>
      <c r="M64" s="135">
        <f>IF($K64="","",INDEX('[1]2. závod'!$A:$CM,$K64+3,INDEX('[1]Základní list'!$B:$B,MATCH($J64,'[1]Základní list'!$A:$A,0),1)+2))</f>
        <v>12</v>
      </c>
      <c r="N64" s="136">
        <f t="shared" si="5"/>
        <v>6580</v>
      </c>
      <c r="O64" s="127">
        <f t="shared" si="6"/>
        <v>19</v>
      </c>
      <c r="P64" s="128">
        <f>IF($N64="","",RANK(O64,O:O,1))</f>
        <v>56</v>
      </c>
      <c r="Q64" s="30" t="str">
        <f t="shared" si="7"/>
        <v>F1</v>
      </c>
      <c r="R64" s="30" t="str">
        <f t="shared" si="8"/>
        <v>A5</v>
      </c>
      <c r="S64" s="30">
        <f t="shared" si="9"/>
        <v>2</v>
      </c>
    </row>
    <row r="65" spans="1:19" ht="18" customHeight="1" thickBot="1">
      <c r="A65" s="120">
        <v>36</v>
      </c>
      <c r="B65" s="137" t="s">
        <v>144</v>
      </c>
      <c r="C65" s="130" t="s">
        <v>54</v>
      </c>
      <c r="D65" s="139"/>
      <c r="E65" s="163">
        <v>36</v>
      </c>
      <c r="F65" s="140" t="s">
        <v>21</v>
      </c>
      <c r="G65" s="138">
        <v>12</v>
      </c>
      <c r="H65" s="156">
        <f>IF($G65="","",INDEX('[1]1. závod'!$A:$CM,$G65+3,INDEX('[1]Základní list'!$B:$B,MATCH($F65,'[1]Základní list'!$A:$A,0),1)))</f>
        <v>3940</v>
      </c>
      <c r="I65" s="142">
        <f>IF($G65="","",INDEX('[1]1. závod'!$A:$CL,$G65+3,INDEX('[1]Základní list'!$B:$B,MATCH($F65,'[1]Základní list'!$A:$A,0),1)+2))</f>
        <v>5</v>
      </c>
      <c r="J65" s="157" t="s">
        <v>19</v>
      </c>
      <c r="K65" s="158">
        <v>12</v>
      </c>
      <c r="L65" s="141">
        <f>IF($K65="","",INDEX('[1]2. závod'!$A:$CM,$K65+3,INDEX('[1]Základní list'!$B:$B,MATCH($J65,'[1]Základní list'!$A:$A,0),1)))</f>
        <v>1300</v>
      </c>
      <c r="M65" s="143">
        <f>IF($K65="","",INDEX('[1]2. závod'!$A:$CM,$K65+3,INDEX('[1]Základní list'!$B:$B,MATCH($J65,'[1]Základní list'!$A:$A,0),1)+2))</f>
        <v>14</v>
      </c>
      <c r="N65" s="159">
        <f t="shared" si="5"/>
        <v>5240</v>
      </c>
      <c r="O65" s="160">
        <f t="shared" si="6"/>
        <v>19</v>
      </c>
      <c r="P65" s="128">
        <v>57</v>
      </c>
      <c r="Q65" s="30" t="str">
        <f t="shared" si="7"/>
        <v>E12</v>
      </c>
      <c r="R65" s="30" t="str">
        <f t="shared" si="8"/>
        <v>A12</v>
      </c>
      <c r="S65" s="30">
        <f t="shared" si="9"/>
        <v>2</v>
      </c>
    </row>
    <row r="66" spans="1:19" s="19" customFormat="1" ht="18" customHeight="1">
      <c r="A66" s="120">
        <v>65</v>
      </c>
      <c r="B66" s="121" t="s">
        <v>115</v>
      </c>
      <c r="C66" s="130" t="s">
        <v>54</v>
      </c>
      <c r="D66" s="123"/>
      <c r="E66" s="124">
        <v>65</v>
      </c>
      <c r="F66" s="120" t="s">
        <v>21</v>
      </c>
      <c r="G66" s="122">
        <v>13</v>
      </c>
      <c r="H66" s="125">
        <f>IF($G66="","",INDEX('[1]1. závod'!$A:$CM,$G66+3,INDEX('[1]Základní list'!$B:$B,MATCH($F66,'[1]Základní list'!$A:$A,0),1)))</f>
        <v>2360</v>
      </c>
      <c r="I66" s="144">
        <f>IF($G66="","",INDEX('[1]1. závod'!$A:$CL,$G66+3,INDEX('[1]Základní list'!$B:$B,MATCH($F66,'[1]Základní list'!$A:$A,0),1)+2))</f>
        <v>8</v>
      </c>
      <c r="J66" s="120" t="s">
        <v>23</v>
      </c>
      <c r="K66" s="122">
        <v>10</v>
      </c>
      <c r="L66" s="125">
        <f>IF($K66="","",INDEX('[1]2. závod'!$A:$CM,$K66+3,INDEX('[1]Základní list'!$B:$B,MATCH($J66,'[1]Základní list'!$A:$A,0),1)))</f>
        <v>2360</v>
      </c>
      <c r="M66" s="126">
        <f>IF($K66="","",INDEX('[1]2. závod'!$A:$CM,$K66+3,INDEX('[1]Základní list'!$B:$B,MATCH($J66,'[1]Základní list'!$A:$A,0),1)+2))</f>
        <v>11</v>
      </c>
      <c r="N66" s="136">
        <f t="shared" si="5"/>
        <v>4720</v>
      </c>
      <c r="O66" s="127">
        <f t="shared" si="6"/>
        <v>19</v>
      </c>
      <c r="P66" s="128">
        <v>58</v>
      </c>
      <c r="Q66" s="30" t="str">
        <f t="shared" si="7"/>
        <v>E13</v>
      </c>
      <c r="R66" s="30" t="str">
        <f t="shared" si="8"/>
        <v>C10</v>
      </c>
      <c r="S66" s="30">
        <f t="shared" si="9"/>
        <v>2</v>
      </c>
    </row>
    <row r="67" spans="1:19" ht="18" customHeight="1">
      <c r="A67" s="120">
        <v>24</v>
      </c>
      <c r="B67" s="165" t="s">
        <v>156</v>
      </c>
      <c r="C67" s="130" t="s">
        <v>54</v>
      </c>
      <c r="D67" s="131"/>
      <c r="E67" s="124">
        <v>24</v>
      </c>
      <c r="F67" s="132" t="s">
        <v>19</v>
      </c>
      <c r="G67" s="130">
        <v>11</v>
      </c>
      <c r="H67" s="125">
        <f>IF($G67="","",INDEX('[1]1. závod'!$A:$CM,$G67+3,INDEX('[1]Základní list'!$B:$B,MATCH($F67,'[1]Základní list'!$A:$A,0),1)))</f>
        <v>640</v>
      </c>
      <c r="I67" s="133">
        <f>IF($G67="","",INDEX('[1]1. závod'!$A:$CL,$G67+3,INDEX('[1]Základní list'!$B:$B,MATCH($F67,'[1]Základní list'!$A:$A,0),1)+2))</f>
        <v>13</v>
      </c>
      <c r="J67" s="120" t="s">
        <v>21</v>
      </c>
      <c r="K67" s="122">
        <v>12</v>
      </c>
      <c r="L67" s="134">
        <f>IF($K67="","",INDEX('[1]2. závod'!$A:$CM,$K67+3,INDEX('[1]Základní list'!$B:$B,MATCH($J67,'[1]Základní list'!$A:$A,0),1)))</f>
        <v>3040</v>
      </c>
      <c r="M67" s="135">
        <f>IF($K67="","",INDEX('[1]2. závod'!$A:$CM,$K67+3,INDEX('[1]Základní list'!$B:$B,MATCH($J67,'[1]Základní list'!$A:$A,0),1)+2))</f>
        <v>6</v>
      </c>
      <c r="N67" s="136">
        <f t="shared" si="5"/>
        <v>3680</v>
      </c>
      <c r="O67" s="127">
        <f t="shared" si="6"/>
        <v>19</v>
      </c>
      <c r="P67" s="128">
        <v>59</v>
      </c>
      <c r="Q67" s="30" t="str">
        <f t="shared" si="7"/>
        <v>A11</v>
      </c>
      <c r="R67" s="30" t="str">
        <f t="shared" si="8"/>
        <v>E12</v>
      </c>
      <c r="S67" s="30">
        <f t="shared" si="9"/>
        <v>2</v>
      </c>
    </row>
    <row r="68" spans="1:19" ht="18" customHeight="1" thickBot="1">
      <c r="A68" s="120">
        <v>79</v>
      </c>
      <c r="B68" s="137" t="s">
        <v>102</v>
      </c>
      <c r="C68" s="130" t="s">
        <v>54</v>
      </c>
      <c r="D68" s="139"/>
      <c r="E68" s="155">
        <v>77</v>
      </c>
      <c r="F68" s="140" t="s">
        <v>25</v>
      </c>
      <c r="G68" s="138">
        <v>4</v>
      </c>
      <c r="H68" s="156">
        <f>IF($G68="","",INDEX('[1]1. závod'!$A:$CM,$G68+3,INDEX('[1]Základní list'!$B:$B,MATCH($F68,'[1]Základní list'!$A:$A,0),1)))</f>
        <v>380</v>
      </c>
      <c r="I68" s="142">
        <f>IF($G68="","",INDEX('[1]1. závod'!$A:$CL,$G68+3,INDEX('[1]Základní list'!$B:$B,MATCH($F68,'[1]Základní list'!$A:$A,0),1)+2))</f>
        <v>13</v>
      </c>
      <c r="J68" s="157" t="s">
        <v>19</v>
      </c>
      <c r="K68" s="158">
        <v>8</v>
      </c>
      <c r="L68" s="141">
        <f>IF($K68="","",INDEX('[1]2. závod'!$A:$CM,$K68+3,INDEX('[1]Základní list'!$B:$B,MATCH($J68,'[1]Základní list'!$A:$A,0),1)))</f>
        <v>7340</v>
      </c>
      <c r="M68" s="143">
        <f>IF($K68="","",INDEX('[1]2. závod'!$A:$CM,$K68+3,INDEX('[1]Základní list'!$B:$B,MATCH($J68,'[1]Základní list'!$A:$A,0),1)+2))</f>
        <v>7</v>
      </c>
      <c r="N68" s="159">
        <f t="shared" si="5"/>
        <v>7720</v>
      </c>
      <c r="O68" s="160">
        <f t="shared" si="6"/>
        <v>20</v>
      </c>
      <c r="P68" s="128">
        <f>IF($N68="","",RANK(O68,O:O,1))</f>
        <v>60</v>
      </c>
      <c r="Q68" s="30" t="str">
        <f t="shared" si="7"/>
        <v>F4</v>
      </c>
      <c r="R68" s="30" t="str">
        <f t="shared" si="8"/>
        <v>A8</v>
      </c>
      <c r="S68" s="30">
        <f t="shared" si="9"/>
        <v>2</v>
      </c>
    </row>
    <row r="69" spans="1:19" s="19" customFormat="1" ht="18" customHeight="1">
      <c r="A69" s="120">
        <v>28</v>
      </c>
      <c r="B69" s="121" t="s">
        <v>152</v>
      </c>
      <c r="C69" s="130" t="s">
        <v>54</v>
      </c>
      <c r="D69" s="123"/>
      <c r="E69" s="124">
        <v>28</v>
      </c>
      <c r="F69" s="120" t="s">
        <v>25</v>
      </c>
      <c r="G69" s="122">
        <v>11</v>
      </c>
      <c r="H69" s="125">
        <f>IF($G69="","",INDEX('[1]1. závod'!$A:$CM,$G69+3,INDEX('[1]Základní list'!$B:$B,MATCH($F69,'[1]Základní list'!$A:$A,0),1)))</f>
        <v>1460</v>
      </c>
      <c r="I69" s="144">
        <f>IF($G69="","",INDEX('[1]1. závod'!$A:$CL,$G69+3,INDEX('[1]Základní list'!$B:$B,MATCH($F69,'[1]Základní list'!$A:$A,0),1)+2))</f>
        <v>8</v>
      </c>
      <c r="J69" s="120" t="s">
        <v>25</v>
      </c>
      <c r="K69" s="122">
        <v>10</v>
      </c>
      <c r="L69" s="125">
        <f>IF($K69="","",INDEX('[1]2. závod'!$A:$CM,$K69+3,INDEX('[1]Základní list'!$B:$B,MATCH($J69,'[1]Základní list'!$A:$A,0),1)))</f>
        <v>3600</v>
      </c>
      <c r="M69" s="126">
        <f>IF($K69="","",INDEX('[1]2. závod'!$A:$CM,$K69+3,INDEX('[1]Základní list'!$B:$B,MATCH($J69,'[1]Základní list'!$A:$A,0),1)+2))</f>
        <v>12</v>
      </c>
      <c r="N69" s="136">
        <f t="shared" si="5"/>
        <v>5060</v>
      </c>
      <c r="O69" s="127">
        <f t="shared" si="6"/>
        <v>20</v>
      </c>
      <c r="P69" s="128">
        <v>61</v>
      </c>
      <c r="Q69" s="30" t="str">
        <f t="shared" si="7"/>
        <v>F11</v>
      </c>
      <c r="R69" s="30" t="str">
        <f t="shared" si="8"/>
        <v>F10</v>
      </c>
      <c r="S69" s="30">
        <f t="shared" si="9"/>
        <v>2</v>
      </c>
    </row>
    <row r="70" spans="1:19" ht="18" customHeight="1">
      <c r="A70" s="120">
        <v>2</v>
      </c>
      <c r="B70" s="165" t="s">
        <v>178</v>
      </c>
      <c r="C70" s="130" t="s">
        <v>54</v>
      </c>
      <c r="D70" s="123"/>
      <c r="E70" s="145">
        <v>2</v>
      </c>
      <c r="F70" s="132" t="s">
        <v>20</v>
      </c>
      <c r="G70" s="130">
        <v>5</v>
      </c>
      <c r="H70" s="125">
        <f>IF($G70="","",INDEX('[1]1. závod'!$A:$CM,$G70+3,INDEX('[1]Základní list'!$B:$B,MATCH($F70,'[1]Základní list'!$A:$A,0),1)))</f>
        <v>880</v>
      </c>
      <c r="I70" s="133">
        <f>IF($G70="","",INDEX('[1]1. závod'!$A:$CL,$G70+3,INDEX('[1]Základní list'!$B:$B,MATCH($F70,'[1]Základní list'!$A:$A,0),1)+2))</f>
        <v>12</v>
      </c>
      <c r="J70" s="120" t="s">
        <v>24</v>
      </c>
      <c r="K70" s="122">
        <v>5</v>
      </c>
      <c r="L70" s="134">
        <f>IF($K70="","",INDEX('[1]2. závod'!$A:$CM,$K70+3,INDEX('[1]Základní list'!$B:$B,MATCH($J70,'[1]Základní list'!$A:$A,0),1)))</f>
        <v>4140</v>
      </c>
      <c r="M70" s="135">
        <f>IF($K70="","",INDEX('[1]2. závod'!$A:$CM,$K70+3,INDEX('[1]Základní list'!$B:$B,MATCH($J70,'[1]Základní list'!$A:$A,0),1)+2))</f>
        <v>8</v>
      </c>
      <c r="N70" s="136">
        <f t="shared" si="5"/>
        <v>5020</v>
      </c>
      <c r="O70" s="127">
        <f t="shared" si="6"/>
        <v>20</v>
      </c>
      <c r="P70" s="128">
        <v>62</v>
      </c>
      <c r="Q70" s="30" t="str">
        <f t="shared" si="7"/>
        <v>D5</v>
      </c>
      <c r="R70" s="30" t="str">
        <f t="shared" si="8"/>
        <v>B5</v>
      </c>
      <c r="S70" s="30">
        <f t="shared" si="9"/>
        <v>2</v>
      </c>
    </row>
    <row r="71" spans="1:19" s="19" customFormat="1" ht="18" customHeight="1" thickBot="1">
      <c r="A71" s="120">
        <v>20</v>
      </c>
      <c r="B71" s="162" t="s">
        <v>160</v>
      </c>
      <c r="C71" s="130" t="s">
        <v>54</v>
      </c>
      <c r="D71" s="139"/>
      <c r="E71" s="163">
        <v>20</v>
      </c>
      <c r="F71" s="157" t="s">
        <v>23</v>
      </c>
      <c r="G71" s="158">
        <v>6</v>
      </c>
      <c r="H71" s="156">
        <f>IF($G71="","",INDEX('[1]1. závod'!$A:$CM,$G71+3,INDEX('[1]Základní list'!$B:$B,MATCH($F71,'[1]Základní list'!$A:$A,0),1)))</f>
        <v>460</v>
      </c>
      <c r="I71" s="142">
        <f>IF($G71="","",INDEX('[1]1. závod'!$A:$CL,$G71+3,INDEX('[1]Základní list'!$B:$B,MATCH($F71,'[1]Základní list'!$A:$A,0),1)+2))</f>
        <v>13</v>
      </c>
      <c r="J71" s="157" t="s">
        <v>24</v>
      </c>
      <c r="K71" s="158">
        <v>14</v>
      </c>
      <c r="L71" s="141">
        <f>IF($K71="","",INDEX('[1]2. závod'!$A:$CM,$K71+3,INDEX('[1]Základní list'!$B:$B,MATCH($J71,'[1]Základní list'!$A:$A,0),1)))</f>
        <v>4340</v>
      </c>
      <c r="M71" s="143">
        <f>IF($K71="","",INDEX('[1]2. závod'!$A:$CM,$K71+3,INDEX('[1]Základní list'!$B:$B,MATCH($J71,'[1]Základní list'!$A:$A,0),1)+2))</f>
        <v>7</v>
      </c>
      <c r="N71" s="159">
        <f t="shared" si="5"/>
        <v>4800</v>
      </c>
      <c r="O71" s="160">
        <f t="shared" si="6"/>
        <v>20</v>
      </c>
      <c r="P71" s="128">
        <v>63</v>
      </c>
      <c r="Q71" s="30" t="str">
        <f t="shared" si="7"/>
        <v>C6</v>
      </c>
      <c r="R71" s="30" t="str">
        <f t="shared" si="8"/>
        <v>B14</v>
      </c>
      <c r="S71" s="30">
        <f t="shared" si="9"/>
        <v>2</v>
      </c>
    </row>
    <row r="72" spans="1:19" ht="18" customHeight="1">
      <c r="A72" s="120">
        <v>54</v>
      </c>
      <c r="B72" s="121" t="s">
        <v>126</v>
      </c>
      <c r="C72" s="130" t="s">
        <v>54</v>
      </c>
      <c r="D72" s="123"/>
      <c r="E72" s="124">
        <v>54</v>
      </c>
      <c r="F72" s="120" t="s">
        <v>19</v>
      </c>
      <c r="G72" s="122">
        <v>13</v>
      </c>
      <c r="H72" s="125">
        <f>IF($G72="","",INDEX('[1]1. závod'!$A:$CM,$G72+3,INDEX('[1]Základní list'!$B:$B,MATCH($F72,'[1]Základní list'!$A:$A,0),1)))</f>
        <v>1020</v>
      </c>
      <c r="I72" s="144">
        <f>IF($G72="","",INDEX('[1]1. závod'!$A:$CL,$G72+3,INDEX('[1]Základní list'!$B:$B,MATCH($F72,'[1]Základní list'!$A:$A,0),1)+2))</f>
        <v>12</v>
      </c>
      <c r="J72" s="120" t="s">
        <v>23</v>
      </c>
      <c r="K72" s="122">
        <v>4</v>
      </c>
      <c r="L72" s="125">
        <f>IF($K72="","",INDEX('[1]2. závod'!$A:$CM,$K72+3,INDEX('[1]Základní list'!$B:$B,MATCH($J72,'[1]Základní list'!$A:$A,0),1)))</f>
        <v>3440</v>
      </c>
      <c r="M72" s="126">
        <f>IF($K72="","",INDEX('[1]2. závod'!$A:$CM,$K72+3,INDEX('[1]Základní list'!$B:$B,MATCH($J72,'[1]Základní list'!$A:$A,0),1)+2))</f>
        <v>8</v>
      </c>
      <c r="N72" s="136">
        <f t="shared" si="5"/>
        <v>4460</v>
      </c>
      <c r="O72" s="127">
        <f t="shared" si="6"/>
        <v>20</v>
      </c>
      <c r="P72" s="128">
        <v>64</v>
      </c>
      <c r="Q72" s="30" t="str">
        <f t="shared" si="7"/>
        <v>A13</v>
      </c>
      <c r="R72" s="30" t="str">
        <f t="shared" si="8"/>
        <v>C4</v>
      </c>
      <c r="S72" s="30">
        <f t="shared" si="9"/>
        <v>2</v>
      </c>
    </row>
    <row r="73" spans="1:19" ht="18" customHeight="1">
      <c r="A73" s="120">
        <v>25</v>
      </c>
      <c r="B73" s="129" t="s">
        <v>155</v>
      </c>
      <c r="C73" s="130" t="s">
        <v>54</v>
      </c>
      <c r="D73" s="131"/>
      <c r="E73" s="124">
        <v>25</v>
      </c>
      <c r="F73" s="132" t="s">
        <v>25</v>
      </c>
      <c r="G73" s="130">
        <v>2</v>
      </c>
      <c r="H73" s="125">
        <f>IF($G73="","",INDEX('[1]1. závod'!$A:$CM,$G73+3,INDEX('[1]Základní list'!$B:$B,MATCH($F73,'[1]Základní list'!$A:$A,0),1)))</f>
        <v>1260</v>
      </c>
      <c r="I73" s="133">
        <f>IF($G73="","",INDEX('[1]1. závod'!$A:$CL,$G73+3,INDEX('[1]Základní list'!$B:$B,MATCH($F73,'[1]Základní list'!$A:$A,0),1)+2))</f>
        <v>9.5</v>
      </c>
      <c r="J73" s="120" t="s">
        <v>20</v>
      </c>
      <c r="K73" s="122">
        <v>11</v>
      </c>
      <c r="L73" s="134">
        <f>IF($K73="","",INDEX('[1]2. závod'!$A:$CM,$K73+3,INDEX('[1]Základní list'!$B:$B,MATCH($J73,'[1]Základní list'!$A:$A,0),1)))</f>
        <v>1660</v>
      </c>
      <c r="M73" s="135">
        <f>IF($K73="","",INDEX('[1]2. závod'!$A:$CM,$K73+3,INDEX('[1]Základní list'!$B:$B,MATCH($J73,'[1]Základní list'!$A:$A,0),1)+2))</f>
        <v>11</v>
      </c>
      <c r="N73" s="136">
        <f aca="true" t="shared" si="10" ref="N73:N90">IF($K73="","",SUM(H73,L73))</f>
        <v>2920</v>
      </c>
      <c r="O73" s="127">
        <f aca="true" t="shared" si="11" ref="O73:O90">IF($K73="","",SUM(I73,M73))</f>
        <v>20.5</v>
      </c>
      <c r="P73" s="128">
        <f>IF($N73="","",RANK(O73,O:O,1))</f>
        <v>65</v>
      </c>
      <c r="Q73" s="30" t="str">
        <f aca="true" t="shared" si="12" ref="Q73:Q90">CONCATENATE(F73,G73)</f>
        <v>F2</v>
      </c>
      <c r="R73" s="30" t="str">
        <f aca="true" t="shared" si="13" ref="R73:R90">CONCATENATE(J73,K73)</f>
        <v>D11</v>
      </c>
      <c r="S73" s="30">
        <f aca="true" t="shared" si="14" ref="S73:S90">COUNT(I73,M73)</f>
        <v>2</v>
      </c>
    </row>
    <row r="74" spans="1:19" s="19" customFormat="1" ht="18" customHeight="1" thickBot="1">
      <c r="A74" s="120">
        <v>23</v>
      </c>
      <c r="B74" s="137" t="s">
        <v>157</v>
      </c>
      <c r="C74" s="130" t="s">
        <v>54</v>
      </c>
      <c r="D74" s="139"/>
      <c r="E74" s="155">
        <v>23</v>
      </c>
      <c r="F74" s="140" t="s">
        <v>21</v>
      </c>
      <c r="G74" s="138">
        <v>8</v>
      </c>
      <c r="H74" s="156">
        <f>IF($G74="","",INDEX('[1]1. závod'!$A:$CM,$G74+3,INDEX('[1]Základní list'!$B:$B,MATCH($F74,'[1]Základní list'!$A:$A,0),1)))</f>
        <v>1780</v>
      </c>
      <c r="I74" s="142">
        <f>IF($G74="","",INDEX('[1]1. závod'!$A:$CL,$G74+3,INDEX('[1]Základní list'!$B:$B,MATCH($F74,'[1]Základní list'!$A:$A,0),1)+2))</f>
        <v>10</v>
      </c>
      <c r="J74" s="157" t="s">
        <v>24</v>
      </c>
      <c r="K74" s="158">
        <v>4</v>
      </c>
      <c r="L74" s="141">
        <f>IF($K74="","",INDEX('[1]2. závod'!$A:$CM,$K74+3,INDEX('[1]Základní list'!$B:$B,MATCH($J74,'[1]Základní list'!$A:$A,0),1)))</f>
        <v>540</v>
      </c>
      <c r="M74" s="143">
        <f>IF($K74="","",INDEX('[1]2. závod'!$A:$CM,$K74+3,INDEX('[1]Základní list'!$B:$B,MATCH($J74,'[1]Základní list'!$A:$A,0),1)+2))</f>
        <v>10.5</v>
      </c>
      <c r="N74" s="159">
        <f t="shared" si="10"/>
        <v>2320</v>
      </c>
      <c r="O74" s="160">
        <f t="shared" si="11"/>
        <v>20.5</v>
      </c>
      <c r="P74" s="128">
        <v>66</v>
      </c>
      <c r="Q74" s="30" t="str">
        <f t="shared" si="12"/>
        <v>E8</v>
      </c>
      <c r="R74" s="30" t="str">
        <f t="shared" si="13"/>
        <v>B4</v>
      </c>
      <c r="S74" s="30">
        <f t="shared" si="14"/>
        <v>2</v>
      </c>
    </row>
    <row r="75" spans="1:19" ht="18" customHeight="1">
      <c r="A75" s="120">
        <v>9</v>
      </c>
      <c r="B75" s="121" t="s">
        <v>171</v>
      </c>
      <c r="C75" s="130" t="s">
        <v>54</v>
      </c>
      <c r="D75" s="123"/>
      <c r="E75" s="124">
        <v>9</v>
      </c>
      <c r="F75" s="120" t="s">
        <v>19</v>
      </c>
      <c r="G75" s="122">
        <v>1</v>
      </c>
      <c r="H75" s="125">
        <f>IF($G75="","",INDEX('[1]1. závod'!$A:$CM,$G75+3,INDEX('[1]Základní list'!$B:$B,MATCH($F75,'[1]Základní list'!$A:$A,0),1)))</f>
        <v>1300</v>
      </c>
      <c r="I75" s="144">
        <f>IF($G75="","",INDEX('[1]1. závod'!$A:$CL,$G75+3,INDEX('[1]Základní list'!$B:$B,MATCH($F75,'[1]Základní list'!$A:$A,0),1)+2))</f>
        <v>11</v>
      </c>
      <c r="J75" s="120" t="s">
        <v>21</v>
      </c>
      <c r="K75" s="122">
        <v>9</v>
      </c>
      <c r="L75" s="125">
        <f>IF($K75="","",INDEX('[1]2. závod'!$A:$CM,$K75+3,INDEX('[1]Základní list'!$B:$B,MATCH($J75,'[1]Základní list'!$A:$A,0),1)))</f>
        <v>2720</v>
      </c>
      <c r="M75" s="126">
        <f>IF($K75="","",INDEX('[1]2. závod'!$A:$CM,$K75+3,INDEX('[1]Základní list'!$B:$B,MATCH($J75,'[1]Základní list'!$A:$A,0),1)+2))</f>
        <v>10</v>
      </c>
      <c r="N75" s="136">
        <f t="shared" si="10"/>
        <v>4020</v>
      </c>
      <c r="O75" s="127">
        <f t="shared" si="11"/>
        <v>21</v>
      </c>
      <c r="P75" s="128">
        <f>IF($N75="","",RANK(O75,O:O,1))</f>
        <v>67</v>
      </c>
      <c r="Q75" s="30" t="str">
        <f t="shared" si="12"/>
        <v>A1</v>
      </c>
      <c r="R75" s="30" t="str">
        <f t="shared" si="13"/>
        <v>E9</v>
      </c>
      <c r="S75" s="30">
        <f t="shared" si="14"/>
        <v>2</v>
      </c>
    </row>
    <row r="76" spans="1:19" s="19" customFormat="1" ht="18" customHeight="1">
      <c r="A76" s="120">
        <v>19</v>
      </c>
      <c r="B76" s="129" t="s">
        <v>161</v>
      </c>
      <c r="C76" s="130" t="s">
        <v>54</v>
      </c>
      <c r="D76" s="131"/>
      <c r="E76" s="145">
        <v>19</v>
      </c>
      <c r="F76" s="132" t="s">
        <v>19</v>
      </c>
      <c r="G76" s="130">
        <v>12</v>
      </c>
      <c r="H76" s="125">
        <f>IF($G76="","",INDEX('[1]1. závod'!$A:$CM,$G76+3,INDEX('[1]Základní list'!$B:$B,MATCH($F76,'[1]Základní list'!$A:$A,0),1)))</f>
        <v>3220</v>
      </c>
      <c r="I76" s="133">
        <f>IF($G76="","",INDEX('[1]1. závod'!$A:$CL,$G76+3,INDEX('[1]Základní list'!$B:$B,MATCH($F76,'[1]Základní list'!$A:$A,0),1)+2))</f>
        <v>7</v>
      </c>
      <c r="J76" s="120" t="s">
        <v>23</v>
      </c>
      <c r="K76" s="122">
        <v>7</v>
      </c>
      <c r="L76" s="134">
        <f>IF($K76="","",INDEX('[1]2. závod'!$A:$CM,$K76+3,INDEX('[1]Základní list'!$B:$B,MATCH($J76,'[1]Základní list'!$A:$A,0),1)))</f>
        <v>780</v>
      </c>
      <c r="M76" s="135">
        <f>IF($K76="","",INDEX('[1]2. závod'!$A:$CM,$K76+3,INDEX('[1]Základní list'!$B:$B,MATCH($J76,'[1]Základní list'!$A:$A,0),1)+2))</f>
        <v>14</v>
      </c>
      <c r="N76" s="136">
        <f t="shared" si="10"/>
        <v>4000</v>
      </c>
      <c r="O76" s="127">
        <f t="shared" si="11"/>
        <v>21</v>
      </c>
      <c r="P76" s="128">
        <v>68</v>
      </c>
      <c r="Q76" s="30" t="str">
        <f t="shared" si="12"/>
        <v>A12</v>
      </c>
      <c r="R76" s="30" t="str">
        <f t="shared" si="13"/>
        <v>C7</v>
      </c>
      <c r="S76" s="30">
        <f t="shared" si="14"/>
        <v>2</v>
      </c>
    </row>
    <row r="77" spans="1:19" ht="18" customHeight="1" thickBot="1">
      <c r="A77" s="120">
        <v>57</v>
      </c>
      <c r="B77" s="137" t="s">
        <v>123</v>
      </c>
      <c r="C77" s="130" t="s">
        <v>54</v>
      </c>
      <c r="D77" s="139"/>
      <c r="E77" s="163">
        <v>57</v>
      </c>
      <c r="F77" s="140" t="s">
        <v>24</v>
      </c>
      <c r="G77" s="138">
        <v>1</v>
      </c>
      <c r="H77" s="156">
        <f>IF($G77="","",INDEX('[1]1. závod'!$A:$CM,$G77+3,INDEX('[1]Základní list'!$B:$B,MATCH($F77,'[1]Základní list'!$A:$A,0),1)))</f>
        <v>2100</v>
      </c>
      <c r="I77" s="142">
        <f>IF($G77="","",INDEX('[1]1. závod'!$A:$CL,$G77+3,INDEX('[1]Základní list'!$B:$B,MATCH($F77,'[1]Základní list'!$A:$A,0),1)+2))</f>
        <v>11</v>
      </c>
      <c r="J77" s="157" t="s">
        <v>21</v>
      </c>
      <c r="K77" s="158">
        <v>6</v>
      </c>
      <c r="L77" s="141">
        <f>IF($K77="","",INDEX('[1]2. závod'!$A:$CM,$K77+3,INDEX('[1]Základní list'!$B:$B,MATCH($J77,'[1]Základní list'!$A:$A,0),1)))</f>
        <v>2560</v>
      </c>
      <c r="M77" s="143">
        <f>IF($K77="","",INDEX('[1]2. závod'!$A:$CM,$K77+3,INDEX('[1]Základní list'!$B:$B,MATCH($J77,'[1]Základní list'!$A:$A,0),1)+2))</f>
        <v>11</v>
      </c>
      <c r="N77" s="159">
        <f t="shared" si="10"/>
        <v>4660</v>
      </c>
      <c r="O77" s="160">
        <f t="shared" si="11"/>
        <v>22</v>
      </c>
      <c r="P77" s="128">
        <f>IF($N77="","",RANK(O77,O:O,1))</f>
        <v>69</v>
      </c>
      <c r="Q77" s="30" t="str">
        <f t="shared" si="12"/>
        <v>B1</v>
      </c>
      <c r="R77" s="30" t="str">
        <f t="shared" si="13"/>
        <v>E6</v>
      </c>
      <c r="S77" s="30">
        <f t="shared" si="14"/>
        <v>2</v>
      </c>
    </row>
    <row r="78" spans="1:19" ht="18" customHeight="1">
      <c r="A78" s="120">
        <v>70</v>
      </c>
      <c r="B78" s="121" t="s">
        <v>110</v>
      </c>
      <c r="C78" s="130" t="s">
        <v>54</v>
      </c>
      <c r="D78" s="123"/>
      <c r="E78" s="124">
        <v>70</v>
      </c>
      <c r="F78" s="120" t="s">
        <v>20</v>
      </c>
      <c r="G78" s="122">
        <v>13</v>
      </c>
      <c r="H78" s="125">
        <f>IF($G78="","",INDEX('[1]1. závod'!$A:$CM,$G78+3,INDEX('[1]Základní list'!$B:$B,MATCH($F78,'[1]Základní list'!$A:$A,0),1)))</f>
        <v>2100</v>
      </c>
      <c r="I78" s="144">
        <f>IF($G78="","",INDEX('[1]1. závod'!$A:$CL,$G78+3,INDEX('[1]Základní list'!$B:$B,MATCH($F78,'[1]Základní list'!$A:$A,0),1)+2))</f>
        <v>10</v>
      </c>
      <c r="J78" s="120" t="s">
        <v>20</v>
      </c>
      <c r="K78" s="122">
        <v>1</v>
      </c>
      <c r="L78" s="125">
        <f>IF($K78="","",INDEX('[1]2. závod'!$A:$CM,$K78+3,INDEX('[1]Základní list'!$B:$B,MATCH($J78,'[1]Základní list'!$A:$A,0),1)))</f>
        <v>1220</v>
      </c>
      <c r="M78" s="126">
        <f>IF($K78="","",INDEX('[1]2. závod'!$A:$CM,$K78+3,INDEX('[1]Základní list'!$B:$B,MATCH($J78,'[1]Základní list'!$A:$A,0),1)+2))</f>
        <v>12</v>
      </c>
      <c r="N78" s="136">
        <f t="shared" si="10"/>
        <v>3320</v>
      </c>
      <c r="O78" s="127">
        <f t="shared" si="11"/>
        <v>22</v>
      </c>
      <c r="P78" s="128">
        <v>70</v>
      </c>
      <c r="Q78" s="30" t="str">
        <f t="shared" si="12"/>
        <v>D13</v>
      </c>
      <c r="R78" s="30" t="str">
        <f t="shared" si="13"/>
        <v>D1</v>
      </c>
      <c r="S78" s="30">
        <f t="shared" si="14"/>
        <v>2</v>
      </c>
    </row>
    <row r="79" spans="1:19" ht="18" customHeight="1">
      <c r="A79" s="120">
        <v>59</v>
      </c>
      <c r="B79" s="121" t="s">
        <v>121</v>
      </c>
      <c r="C79" s="130" t="s">
        <v>54</v>
      </c>
      <c r="D79" s="123"/>
      <c r="E79" s="124">
        <v>59</v>
      </c>
      <c r="F79" s="120" t="s">
        <v>23</v>
      </c>
      <c r="G79" s="122">
        <v>12</v>
      </c>
      <c r="H79" s="125">
        <f>IF($G79="","",INDEX('[1]1. závod'!$A:$CM,$G79+3,INDEX('[1]Základní list'!$B:$B,MATCH($F79,'[1]Základní list'!$A:$A,0),1)))</f>
        <v>780</v>
      </c>
      <c r="I79" s="144">
        <f>IF($G79="","",INDEX('[1]1. závod'!$A:$CL,$G79+3,INDEX('[1]Základní list'!$B:$B,MATCH($F79,'[1]Základní list'!$A:$A,0),1)+2))</f>
        <v>12</v>
      </c>
      <c r="J79" s="120" t="s">
        <v>20</v>
      </c>
      <c r="K79" s="122">
        <v>12</v>
      </c>
      <c r="L79" s="125">
        <f>IF($K79="","",INDEX('[1]2. závod'!$A:$CM,$K79+3,INDEX('[1]Základní list'!$B:$B,MATCH($J79,'[1]Základní list'!$A:$A,0),1)))</f>
        <v>2260</v>
      </c>
      <c r="M79" s="126">
        <f>IF($K79="","",INDEX('[1]2. závod'!$A:$CM,$K79+3,INDEX('[1]Základní list'!$B:$B,MATCH($J79,'[1]Základní list'!$A:$A,0),1)+2))</f>
        <v>10</v>
      </c>
      <c r="N79" s="136">
        <f t="shared" si="10"/>
        <v>3040</v>
      </c>
      <c r="O79" s="127">
        <f t="shared" si="11"/>
        <v>22</v>
      </c>
      <c r="P79" s="128">
        <v>71</v>
      </c>
      <c r="Q79" s="30" t="str">
        <f t="shared" si="12"/>
        <v>C12</v>
      </c>
      <c r="R79" s="30" t="str">
        <f t="shared" si="13"/>
        <v>D12</v>
      </c>
      <c r="S79" s="30">
        <f t="shared" si="14"/>
        <v>2</v>
      </c>
    </row>
    <row r="80" spans="1:19" ht="18" customHeight="1">
      <c r="A80" s="120">
        <v>43</v>
      </c>
      <c r="B80" s="165" t="s">
        <v>137</v>
      </c>
      <c r="C80" s="130" t="s">
        <v>54</v>
      </c>
      <c r="D80" s="131"/>
      <c r="E80" s="124">
        <v>43</v>
      </c>
      <c r="F80" s="132" t="s">
        <v>21</v>
      </c>
      <c r="G80" s="130">
        <v>11</v>
      </c>
      <c r="H80" s="125">
        <f>IF($G80="","",INDEX('[1]1. závod'!$A:$CM,$G80+3,INDEX('[1]Základní list'!$B:$B,MATCH($F80,'[1]Základní list'!$A:$A,0),1)))</f>
        <v>240</v>
      </c>
      <c r="I80" s="133">
        <f>IF($G80="","",INDEX('[1]1. závod'!$A:$CL,$G80+3,INDEX('[1]Základní list'!$B:$B,MATCH($F80,'[1]Základní list'!$A:$A,0),1)+2))</f>
        <v>12</v>
      </c>
      <c r="J80" s="120" t="s">
        <v>23</v>
      </c>
      <c r="K80" s="122">
        <v>12</v>
      </c>
      <c r="L80" s="125">
        <f>IF($K80="","",INDEX('[1]2. závod'!$A:$CM,$K80+3,INDEX('[1]Základní list'!$B:$B,MATCH($J80,'[1]Základní list'!$A:$A,0),1)))</f>
        <v>2380</v>
      </c>
      <c r="M80" s="135">
        <f>IF($K80="","",INDEX('[1]2. závod'!$A:$CM,$K80+3,INDEX('[1]Základní list'!$B:$B,MATCH($J80,'[1]Základní list'!$A:$A,0),1)+2))</f>
        <v>10</v>
      </c>
      <c r="N80" s="136">
        <f t="shared" si="10"/>
        <v>2620</v>
      </c>
      <c r="O80" s="127">
        <f t="shared" si="11"/>
        <v>22</v>
      </c>
      <c r="P80" s="128">
        <v>72</v>
      </c>
      <c r="Q80" s="30" t="str">
        <f t="shared" si="12"/>
        <v>E11</v>
      </c>
      <c r="R80" s="30" t="str">
        <f t="shared" si="13"/>
        <v>C12</v>
      </c>
      <c r="S80" s="30">
        <f t="shared" si="14"/>
        <v>2</v>
      </c>
    </row>
    <row r="81" spans="1:19" s="19" customFormat="1" ht="18" customHeight="1" thickBot="1">
      <c r="A81" s="120">
        <v>78</v>
      </c>
      <c r="B81" s="137" t="s">
        <v>103</v>
      </c>
      <c r="C81" s="130" t="s">
        <v>54</v>
      </c>
      <c r="D81" s="139"/>
      <c r="E81" s="155">
        <v>76</v>
      </c>
      <c r="F81" s="140" t="s">
        <v>24</v>
      </c>
      <c r="G81" s="138">
        <v>4</v>
      </c>
      <c r="H81" s="156">
        <f>IF($G81="","",INDEX('[1]1. závod'!$A:$CM,$G81+3,INDEX('[1]Základní list'!$B:$B,MATCH($F81,'[1]Základní list'!$A:$A,0),1)))</f>
        <v>2480</v>
      </c>
      <c r="I81" s="142">
        <f>IF($G81="","",INDEX('[1]1. závod'!$A:$CL,$G81+3,INDEX('[1]Základní list'!$B:$B,MATCH($F81,'[1]Základní list'!$A:$A,0),1)+2))</f>
        <v>10</v>
      </c>
      <c r="J81" s="157" t="s">
        <v>21</v>
      </c>
      <c r="K81" s="158">
        <v>8</v>
      </c>
      <c r="L81" s="125">
        <f>IF($K81="","",INDEX('[1]2. závod'!$A:$CM,$K81+3,INDEX('[1]Základní list'!$B:$B,MATCH($J81,'[1]Základní list'!$A:$A,0),1)))</f>
        <v>840</v>
      </c>
      <c r="M81" s="143">
        <f>IF($K81="","",INDEX('[1]2. závod'!$A:$CM,$K81+3,INDEX('[1]Základní list'!$B:$B,MATCH($J81,'[1]Základní list'!$A:$A,0),1)+2))</f>
        <v>13</v>
      </c>
      <c r="N81" s="159">
        <f t="shared" si="10"/>
        <v>3320</v>
      </c>
      <c r="O81" s="160">
        <f t="shared" si="11"/>
        <v>23</v>
      </c>
      <c r="P81" s="128">
        <f>IF($N81="","",RANK(O81,O:O,1))</f>
        <v>73</v>
      </c>
      <c r="Q81" s="30" t="str">
        <f t="shared" si="12"/>
        <v>B4</v>
      </c>
      <c r="R81" s="30" t="str">
        <f t="shared" si="13"/>
        <v>E8</v>
      </c>
      <c r="S81" s="30">
        <f t="shared" si="14"/>
        <v>2</v>
      </c>
    </row>
    <row r="82" spans="1:19" ht="18" customHeight="1">
      <c r="A82" s="120">
        <v>14</v>
      </c>
      <c r="B82" s="121" t="s">
        <v>166</v>
      </c>
      <c r="C82" s="130" t="s">
        <v>54</v>
      </c>
      <c r="D82" s="123"/>
      <c r="E82" s="124">
        <v>14</v>
      </c>
      <c r="F82" s="120" t="s">
        <v>23</v>
      </c>
      <c r="G82" s="122">
        <v>7</v>
      </c>
      <c r="H82" s="125">
        <f>IF($G82="","",INDEX('[1]1. závod'!$A:$CM,$G82+3,INDEX('[1]Základní list'!$B:$B,MATCH($F82,'[1]Základní list'!$A:$A,0),1)))</f>
        <v>240</v>
      </c>
      <c r="I82" s="144">
        <f>IF($G82="","",INDEX('[1]1. závod'!$A:$CL,$G82+3,INDEX('[1]Základní list'!$B:$B,MATCH($F82,'[1]Základní list'!$A:$A,0),1)+2))</f>
        <v>14</v>
      </c>
      <c r="J82" s="120" t="s">
        <v>20</v>
      </c>
      <c r="K82" s="122">
        <v>7</v>
      </c>
      <c r="L82" s="125">
        <f>IF($K82="","",INDEX('[1]2. závod'!$A:$CM,$K82+3,INDEX('[1]Základní list'!$B:$B,MATCH($J82,'[1]Základní list'!$A:$A,0),1)))</f>
        <v>2440</v>
      </c>
      <c r="M82" s="126">
        <f>IF($K82="","",INDEX('[1]2. závod'!$A:$CM,$K82+3,INDEX('[1]Základní list'!$B:$B,MATCH($J82,'[1]Základní list'!$A:$A,0),1)+2))</f>
        <v>9</v>
      </c>
      <c r="N82" s="136">
        <f t="shared" si="10"/>
        <v>2680</v>
      </c>
      <c r="O82" s="127">
        <f t="shared" si="11"/>
        <v>23</v>
      </c>
      <c r="P82" s="128">
        <v>74</v>
      </c>
      <c r="Q82" s="30" t="str">
        <f t="shared" si="12"/>
        <v>C7</v>
      </c>
      <c r="R82" s="30" t="str">
        <f t="shared" si="13"/>
        <v>D7</v>
      </c>
      <c r="S82" s="30">
        <f t="shared" si="14"/>
        <v>2</v>
      </c>
    </row>
    <row r="83" spans="1:19" ht="18" customHeight="1">
      <c r="A83" s="120">
        <v>50</v>
      </c>
      <c r="B83" s="165" t="s">
        <v>130</v>
      </c>
      <c r="C83" s="130" t="s">
        <v>54</v>
      </c>
      <c r="D83" s="131"/>
      <c r="E83" s="145">
        <v>50</v>
      </c>
      <c r="F83" s="132" t="s">
        <v>24</v>
      </c>
      <c r="G83" s="130">
        <v>6</v>
      </c>
      <c r="H83" s="125">
        <f>IF($G83="","",INDEX('[1]1. závod'!$A:$CM,$G83+3,INDEX('[1]Základní list'!$B:$B,MATCH($F83,'[1]Základní list'!$A:$A,0),1)))</f>
        <v>840</v>
      </c>
      <c r="I83" s="133">
        <f>IF($G83="","",INDEX('[1]1. závod'!$A:$CL,$G83+3,INDEX('[1]Základní list'!$B:$B,MATCH($F83,'[1]Základní list'!$A:$A,0),1)+2))</f>
        <v>14</v>
      </c>
      <c r="J83" s="120" t="s">
        <v>25</v>
      </c>
      <c r="K83" s="122">
        <v>1</v>
      </c>
      <c r="L83" s="134">
        <f>IF($K83="","",INDEX('[1]2. závod'!$A:$CM,$K83+3,INDEX('[1]Základní list'!$B:$B,MATCH($J83,'[1]Základní list'!$A:$A,0),1)))</f>
        <v>4880</v>
      </c>
      <c r="M83" s="135">
        <f>IF($K83="","",INDEX('[1]2. závod'!$A:$CM,$K83+3,INDEX('[1]Základní list'!$B:$B,MATCH($J83,'[1]Základní list'!$A:$A,0),1)+2))</f>
        <v>10</v>
      </c>
      <c r="N83" s="136">
        <f t="shared" si="10"/>
        <v>5720</v>
      </c>
      <c r="O83" s="127">
        <f t="shared" si="11"/>
        <v>24</v>
      </c>
      <c r="P83" s="128">
        <f>IF($N83="","",RANK(O83,O:O,1))</f>
        <v>75</v>
      </c>
      <c r="Q83" s="30" t="str">
        <f t="shared" si="12"/>
        <v>B6</v>
      </c>
      <c r="R83" s="30" t="str">
        <f t="shared" si="13"/>
        <v>F1</v>
      </c>
      <c r="S83" s="30">
        <f t="shared" si="14"/>
        <v>2</v>
      </c>
    </row>
    <row r="84" spans="1:19" s="19" customFormat="1" ht="18" customHeight="1" thickBot="1">
      <c r="A84" s="120">
        <v>35</v>
      </c>
      <c r="B84" s="162" t="s">
        <v>145</v>
      </c>
      <c r="C84" s="130" t="s">
        <v>54</v>
      </c>
      <c r="D84" s="139"/>
      <c r="E84" s="163">
        <v>35</v>
      </c>
      <c r="F84" s="140" t="s">
        <v>24</v>
      </c>
      <c r="G84" s="138">
        <v>13</v>
      </c>
      <c r="H84" s="156">
        <f>IF($G84="","",INDEX('[1]1. závod'!$A:$CM,$G84+3,INDEX('[1]Základní list'!$B:$B,MATCH($F84,'[1]Základní list'!$A:$A,0),1)))</f>
        <v>1380</v>
      </c>
      <c r="I84" s="142">
        <f>IF($G84="","",INDEX('[1]1. závod'!$A:$CL,$G84+3,INDEX('[1]Základní list'!$B:$B,MATCH($F84,'[1]Základní list'!$A:$A,0),1)+2))</f>
        <v>12</v>
      </c>
      <c r="J84" s="157" t="s">
        <v>25</v>
      </c>
      <c r="K84" s="158">
        <v>7</v>
      </c>
      <c r="L84" s="141">
        <f>IF($K84="","",INDEX('[1]2. závod'!$A:$CM,$K84+3,INDEX('[1]Základní list'!$B:$B,MATCH($J84,'[1]Základní list'!$A:$A,0),1)))</f>
        <v>3140</v>
      </c>
      <c r="M84" s="143">
        <f>IF($K84="","",INDEX('[1]2. závod'!$A:$CM,$K84+3,INDEX('[1]Základní list'!$B:$B,MATCH($J84,'[1]Základní list'!$A:$A,0),1)+2))</f>
        <v>13</v>
      </c>
      <c r="N84" s="159">
        <f t="shared" si="10"/>
        <v>4520</v>
      </c>
      <c r="O84" s="160">
        <f t="shared" si="11"/>
        <v>25</v>
      </c>
      <c r="P84" s="128">
        <f>IF($N84="","",RANK(O84,O:O,1))</f>
        <v>76</v>
      </c>
      <c r="Q84" s="30" t="str">
        <f t="shared" si="12"/>
        <v>B13</v>
      </c>
      <c r="R84" s="30" t="str">
        <f t="shared" si="13"/>
        <v>F7</v>
      </c>
      <c r="S84" s="30">
        <f t="shared" si="14"/>
        <v>2</v>
      </c>
    </row>
    <row r="85" spans="1:19" ht="18" customHeight="1">
      <c r="A85" s="120">
        <v>80</v>
      </c>
      <c r="B85" s="121" t="s">
        <v>101</v>
      </c>
      <c r="C85" s="122" t="s">
        <v>54</v>
      </c>
      <c r="D85" s="123"/>
      <c r="E85" s="124">
        <v>80</v>
      </c>
      <c r="F85" s="120" t="s">
        <v>23</v>
      </c>
      <c r="G85" s="122">
        <v>13</v>
      </c>
      <c r="H85" s="125">
        <f>IF($G85="","",INDEX('[1]1. závod'!$A:$CM,$G85+3,INDEX('[1]Základní list'!$B:$B,MATCH($F85,'[1]Základní list'!$A:$A,0),1)))</f>
        <v>1240</v>
      </c>
      <c r="I85" s="144">
        <f>IF($G85="","",INDEX('[1]1. závod'!$A:$CL,$G85+3,INDEX('[1]Základní list'!$B:$B,MATCH($F85,'[1]Základní list'!$A:$A,0),1)+2))</f>
        <v>11</v>
      </c>
      <c r="J85" s="120" t="s">
        <v>25</v>
      </c>
      <c r="K85" s="122">
        <v>13</v>
      </c>
      <c r="L85" s="125">
        <f>IF($K85="","",INDEX('[1]2. závod'!$A:$CM,$K85+3,INDEX('[1]Základní list'!$B:$B,MATCH($J85,'[1]Základní list'!$A:$A,0),1)))</f>
        <v>1300</v>
      </c>
      <c r="M85" s="126">
        <f>IF($K85="","",INDEX('[1]2. závod'!$A:$CM,$K85+3,INDEX('[1]Základní list'!$B:$B,MATCH($J85,'[1]Základní list'!$A:$A,0),1)+2))</f>
        <v>14</v>
      </c>
      <c r="N85" s="136">
        <f t="shared" si="10"/>
        <v>2540</v>
      </c>
      <c r="O85" s="127">
        <f t="shared" si="11"/>
        <v>25</v>
      </c>
      <c r="P85" s="128">
        <v>77</v>
      </c>
      <c r="Q85" s="30" t="str">
        <f t="shared" si="12"/>
        <v>C13</v>
      </c>
      <c r="R85" s="30" t="str">
        <f t="shared" si="13"/>
        <v>F13</v>
      </c>
      <c r="S85" s="30">
        <f t="shared" si="14"/>
        <v>2</v>
      </c>
    </row>
    <row r="86" spans="1:19" s="19" customFormat="1" ht="18" customHeight="1">
      <c r="A86" s="120">
        <v>11</v>
      </c>
      <c r="B86" s="279" t="s">
        <v>169</v>
      </c>
      <c r="C86" s="130" t="s">
        <v>54</v>
      </c>
      <c r="D86" s="131"/>
      <c r="E86" s="145">
        <v>11</v>
      </c>
      <c r="F86" s="132" t="s">
        <v>25</v>
      </c>
      <c r="G86" s="130">
        <v>6</v>
      </c>
      <c r="H86" s="125">
        <f>IF($G86="","",INDEX('[1]1. závod'!$A:$CM,$G86+3,INDEX('[1]Základní list'!$B:$B,MATCH($F86,'[1]Základní list'!$A:$A,0),1)))</f>
        <v>480</v>
      </c>
      <c r="I86" s="133">
        <f>IF($G86="","",INDEX('[1]1. závod'!$A:$CL,$G86+3,INDEX('[1]Základní list'!$B:$B,MATCH($F86,'[1]Základní list'!$A:$A,0),1)+2))</f>
        <v>12</v>
      </c>
      <c r="J86" s="120" t="s">
        <v>23</v>
      </c>
      <c r="K86" s="122">
        <v>2</v>
      </c>
      <c r="L86" s="134">
        <f>IF($K86="","",INDEX('[1]2. závod'!$A:$CM,$K86+3,INDEX('[1]Základní list'!$B:$B,MATCH($J86,'[1]Základní list'!$A:$A,0),1)))</f>
        <v>1540</v>
      </c>
      <c r="M86" s="135">
        <f>IF($K86="","",INDEX('[1]2. závod'!$A:$CM,$K86+3,INDEX('[1]Základní list'!$B:$B,MATCH($J86,'[1]Základní list'!$A:$A,0),1)+2))</f>
        <v>13</v>
      </c>
      <c r="N86" s="136">
        <f t="shared" si="10"/>
        <v>2020</v>
      </c>
      <c r="O86" s="127">
        <f t="shared" si="11"/>
        <v>25</v>
      </c>
      <c r="P86" s="128">
        <v>78</v>
      </c>
      <c r="Q86" s="30" t="str">
        <f t="shared" si="12"/>
        <v>F6</v>
      </c>
      <c r="R86" s="30" t="str">
        <f t="shared" si="13"/>
        <v>C2</v>
      </c>
      <c r="S86" s="30">
        <f t="shared" si="14"/>
        <v>2</v>
      </c>
    </row>
    <row r="87" spans="1:19" ht="18" customHeight="1" thickBot="1">
      <c r="A87" s="120">
        <v>80</v>
      </c>
      <c r="B87" s="137" t="s">
        <v>212</v>
      </c>
      <c r="C87" s="138" t="s">
        <v>54</v>
      </c>
      <c r="D87" s="139"/>
      <c r="E87" s="163">
        <v>78</v>
      </c>
      <c r="F87" s="140" t="s">
        <v>20</v>
      </c>
      <c r="G87" s="138">
        <v>9</v>
      </c>
      <c r="H87" s="156">
        <f>IF($G87="","",INDEX('[1]1. závod'!$A:$CM,$G87+3,INDEX('[1]Základní list'!$B:$B,MATCH($F87,'[1]Základní list'!$A:$A,0),1)))</f>
        <v>200</v>
      </c>
      <c r="I87" s="142">
        <f>IF($G87="","",INDEX('[1]1. závod'!$A:$CL,$G87+3,INDEX('[1]Základní list'!$B:$B,MATCH($F87,'[1]Základní list'!$A:$A,0),1)+2))</f>
        <v>13</v>
      </c>
      <c r="J87" s="157" t="s">
        <v>23</v>
      </c>
      <c r="K87" s="158">
        <v>6</v>
      </c>
      <c r="L87" s="141">
        <f>IF($K87="","",INDEX('[1]2. závod'!$A:$CM,$K87+3,INDEX('[1]Základní list'!$B:$B,MATCH($J87,'[1]Základní list'!$A:$A,0),1)))</f>
        <v>1620</v>
      </c>
      <c r="M87" s="143">
        <f>IF($K87="","",INDEX('[1]2. závod'!$A:$CM,$K87+3,INDEX('[1]Základní list'!$B:$B,MATCH($J87,'[1]Základní list'!$A:$A,0),1)+2))</f>
        <v>12</v>
      </c>
      <c r="N87" s="159">
        <f t="shared" si="10"/>
        <v>1820</v>
      </c>
      <c r="O87" s="160">
        <f t="shared" si="11"/>
        <v>25</v>
      </c>
      <c r="P87" s="128">
        <v>79</v>
      </c>
      <c r="Q87" s="30" t="str">
        <f t="shared" si="12"/>
        <v>D9</v>
      </c>
      <c r="R87" s="30" t="str">
        <f t="shared" si="13"/>
        <v>C6</v>
      </c>
      <c r="S87" s="30">
        <f t="shared" si="14"/>
        <v>2</v>
      </c>
    </row>
    <row r="88" spans="1:19" ht="18" customHeight="1">
      <c r="A88" s="120">
        <v>71</v>
      </c>
      <c r="B88" s="129" t="s">
        <v>109</v>
      </c>
      <c r="C88" s="130" t="s">
        <v>54</v>
      </c>
      <c r="D88" s="131"/>
      <c r="E88" s="145">
        <v>71</v>
      </c>
      <c r="F88" s="132" t="s">
        <v>25</v>
      </c>
      <c r="G88" s="130">
        <v>10</v>
      </c>
      <c r="H88" s="125">
        <f>IF($G88="","",INDEX('[1]1. závod'!$A:$CM,$G88+3,INDEX('[1]Základní list'!$B:$B,MATCH($F88,'[1]Základní list'!$A:$A,0),1)))</f>
        <v>200</v>
      </c>
      <c r="I88" s="133">
        <f>IF($G88="","",INDEX('[1]1. závod'!$A:$CL,$G88+3,INDEX('[1]Základní list'!$B:$B,MATCH($F88,'[1]Základní list'!$A:$A,0),1)+2))</f>
        <v>14</v>
      </c>
      <c r="J88" s="120" t="s">
        <v>24</v>
      </c>
      <c r="K88" s="122">
        <v>13</v>
      </c>
      <c r="L88" s="134">
        <f>IF($K88="","",INDEX('[1]2. závod'!$A:$CM,$K88+3,INDEX('[1]Základní list'!$B:$B,MATCH($J88,'[1]Základní list'!$A:$A,0),1)))</f>
        <v>400</v>
      </c>
      <c r="M88" s="135">
        <f>IF($K88="","",INDEX('[1]2. závod'!$A:$CM,$K88+3,INDEX('[1]Základní list'!$B:$B,MATCH($J88,'[1]Základní list'!$A:$A,0),1)+2))</f>
        <v>12</v>
      </c>
      <c r="N88" s="136">
        <f t="shared" si="10"/>
        <v>600</v>
      </c>
      <c r="O88" s="127">
        <f t="shared" si="11"/>
        <v>26</v>
      </c>
      <c r="P88" s="128">
        <f>IF($N88="","",RANK(O88,O:O,1))</f>
        <v>80</v>
      </c>
      <c r="Q88" s="30" t="str">
        <f t="shared" si="12"/>
        <v>F10</v>
      </c>
      <c r="R88" s="30" t="str">
        <f t="shared" si="13"/>
        <v>B13</v>
      </c>
      <c r="S88" s="30">
        <f t="shared" si="14"/>
        <v>2</v>
      </c>
    </row>
    <row r="89" spans="1:19" s="19" customFormat="1" ht="18" customHeight="1">
      <c r="A89" s="120">
        <v>81</v>
      </c>
      <c r="B89" s="129" t="s">
        <v>98</v>
      </c>
      <c r="C89" s="130" t="s">
        <v>206</v>
      </c>
      <c r="D89" s="131"/>
      <c r="E89" s="145">
        <v>79</v>
      </c>
      <c r="F89" s="132" t="s">
        <v>21</v>
      </c>
      <c r="G89" s="130">
        <v>10</v>
      </c>
      <c r="H89" s="125">
        <f>IF($G89="","",INDEX('[1]1. závod'!$A:$CM,$G89+3,INDEX('[1]Základní list'!$B:$B,MATCH($F89,'[1]Základní list'!$A:$A,0),1)))</f>
        <v>0</v>
      </c>
      <c r="I89" s="133">
        <f>IF($G89="","",INDEX('[1]1. závod'!$A:$CL,$G89+3,INDEX('[1]Základní list'!$B:$B,MATCH($F89,'[1]Základní list'!$A:$A,0),1)+2))</f>
        <v>13</v>
      </c>
      <c r="J89" s="120" t="s">
        <v>24</v>
      </c>
      <c r="K89" s="122">
        <v>6</v>
      </c>
      <c r="L89" s="134">
        <f>IF($K89="","",INDEX('[1]2. závod'!$A:$CM,$K89+3,INDEX('[1]Základní list'!$B:$B,MATCH($J89,'[1]Základní list'!$A:$A,0),1)))</f>
        <v>380</v>
      </c>
      <c r="M89" s="135">
        <f>IF($K89="","",INDEX('[1]2. závod'!$A:$CM,$K89+3,INDEX('[1]Základní list'!$B:$B,MATCH($J89,'[1]Základní list'!$A:$A,0),1)+2))</f>
        <v>13</v>
      </c>
      <c r="N89" s="136">
        <f t="shared" si="10"/>
        <v>380</v>
      </c>
      <c r="O89" s="127">
        <f t="shared" si="11"/>
        <v>26</v>
      </c>
      <c r="P89" s="128">
        <v>81</v>
      </c>
      <c r="Q89" s="30" t="str">
        <f t="shared" si="12"/>
        <v>E10</v>
      </c>
      <c r="R89" s="30" t="str">
        <f t="shared" si="13"/>
        <v>B6</v>
      </c>
      <c r="S89" s="30">
        <f t="shared" si="14"/>
        <v>2</v>
      </c>
    </row>
    <row r="90" spans="1:19" ht="18" customHeight="1" thickBot="1">
      <c r="A90" s="157">
        <v>73</v>
      </c>
      <c r="B90" s="137" t="s">
        <v>107</v>
      </c>
      <c r="C90" s="138" t="s">
        <v>54</v>
      </c>
      <c r="D90" s="139"/>
      <c r="E90" s="155">
        <v>73</v>
      </c>
      <c r="F90" s="140" t="s">
        <v>19</v>
      </c>
      <c r="G90" s="138">
        <v>9</v>
      </c>
      <c r="H90" s="156">
        <f>IF($G90="","",INDEX('[1]1. závod'!$A:$CM,$G90+3,INDEX('[1]Základní list'!$B:$B,MATCH($F90,'[1]Základní list'!$A:$A,0),1)))</f>
        <v>460</v>
      </c>
      <c r="I90" s="142">
        <f>IF($G90="","",INDEX('[1]1. závod'!$A:$CL,$G90+3,INDEX('[1]Základní list'!$B:$B,MATCH($F90,'[1]Základní list'!$A:$A,0),1)+2))</f>
        <v>14</v>
      </c>
      <c r="J90" s="140" t="s">
        <v>24</v>
      </c>
      <c r="K90" s="138">
        <v>10</v>
      </c>
      <c r="L90" s="141">
        <f>IF($K90="","",INDEX('[1]2. závod'!$A:$CM,$K90+3,INDEX('[1]Základní list'!$B:$B,MATCH($J90,'[1]Základní list'!$A:$A,0),1)))</f>
        <v>100</v>
      </c>
      <c r="M90" s="143">
        <f>IF($K90="","",INDEX('[1]2. závod'!$A:$CM,$K90+3,INDEX('[1]Základní list'!$B:$B,MATCH($J90,'[1]Základní list'!$A:$A,0),1)+2))</f>
        <v>14</v>
      </c>
      <c r="N90" s="159">
        <f t="shared" si="10"/>
        <v>560</v>
      </c>
      <c r="O90" s="160">
        <f t="shared" si="11"/>
        <v>28</v>
      </c>
      <c r="P90" s="173">
        <f>IF($N90="","",RANK(O90,O:O,1))</f>
        <v>82</v>
      </c>
      <c r="Q90" s="30" t="str">
        <f t="shared" si="12"/>
        <v>A9</v>
      </c>
      <c r="R90" s="30" t="str">
        <f t="shared" si="13"/>
        <v>B10</v>
      </c>
      <c r="S90" s="30">
        <f t="shared" si="14"/>
        <v>2</v>
      </c>
    </row>
    <row r="91" spans="1:16" ht="12.75" collapsed="1">
      <c r="A91" s="20"/>
      <c r="B91" s="24"/>
      <c r="C91" s="20"/>
      <c r="D91" s="20"/>
      <c r="E91" s="20"/>
      <c r="F91" s="20"/>
      <c r="G91" s="20"/>
      <c r="H91" s="27"/>
      <c r="I91" s="20"/>
      <c r="J91" s="20"/>
      <c r="K91" s="20"/>
      <c r="L91" s="27"/>
      <c r="M91" s="20"/>
      <c r="N91" s="27"/>
      <c r="O91" s="20"/>
      <c r="P91" s="20"/>
    </row>
    <row r="92" spans="1:16" ht="12.75">
      <c r="A92" s="403" t="s">
        <v>12</v>
      </c>
      <c r="B92" s="403"/>
      <c r="C92" s="403"/>
      <c r="D92" s="403" t="s">
        <v>31</v>
      </c>
      <c r="E92" s="403"/>
      <c r="F92" s="403"/>
      <c r="G92" s="403"/>
      <c r="H92" s="403"/>
      <c r="I92" s="28"/>
      <c r="J92" s="28"/>
      <c r="K92" s="28"/>
      <c r="L92" s="28"/>
      <c r="M92" s="421" t="s">
        <v>18</v>
      </c>
      <c r="N92" s="421"/>
      <c r="O92" s="421"/>
      <c r="P92" s="421"/>
    </row>
  </sheetData>
  <sheetProtection formatCells="0" formatColumns="0" formatRows="0" sort="0" autoFilter="0"/>
  <autoFilter ref="A8:S90">
    <sortState ref="A9:S92">
      <sortCondition sortBy="value" ref="O9:O92"/>
    </sortState>
  </autoFilter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M92:P92"/>
    <mergeCell ref="A92:C92"/>
    <mergeCell ref="D92:H92"/>
    <mergeCell ref="J7:K7"/>
    <mergeCell ref="N7:N8"/>
    <mergeCell ref="M7:M8"/>
    <mergeCell ref="L7:L8"/>
    <mergeCell ref="H7:H8"/>
    <mergeCell ref="I7:I8"/>
    <mergeCell ref="R6:R8"/>
    <mergeCell ref="F7:G7"/>
    <mergeCell ref="P7:P8"/>
    <mergeCell ref="O7:O8"/>
    <mergeCell ref="Q6:Q8"/>
    <mergeCell ref="B6:E7"/>
  </mergeCells>
  <printOptions horizontalCentered="1"/>
  <pageMargins left="0.2362204724409449" right="0.1968503937007874" top="0.2362204724409449" bottom="0.35" header="0.2362204724409449" footer="0.1968503937007874"/>
  <pageSetup cellComments="asDisplayed" horizontalDpi="300" verticalDpi="300" orientation="portrait" paperSize="9" scale="6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2" sqref="A22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438" t="s">
        <v>13</v>
      </c>
      <c r="B1" s="441" t="s">
        <v>29</v>
      </c>
      <c r="C1" s="442"/>
      <c r="D1" s="442"/>
      <c r="E1" s="442"/>
      <c r="F1" s="443"/>
      <c r="G1" s="441" t="s">
        <v>29</v>
      </c>
      <c r="H1" s="442"/>
      <c r="I1" s="442"/>
      <c r="J1" s="442"/>
      <c r="K1" s="443"/>
      <c r="L1" s="441" t="s">
        <v>29</v>
      </c>
      <c r="M1" s="442"/>
      <c r="N1" s="442"/>
      <c r="O1" s="442"/>
      <c r="P1" s="443"/>
      <c r="Q1" s="441" t="s">
        <v>29</v>
      </c>
      <c r="R1" s="442"/>
      <c r="S1" s="442"/>
      <c r="T1" s="442"/>
      <c r="U1" s="443"/>
      <c r="V1" s="441" t="s">
        <v>29</v>
      </c>
      <c r="W1" s="442"/>
      <c r="X1" s="442"/>
      <c r="Y1" s="442"/>
      <c r="Z1" s="443"/>
      <c r="AA1" s="441" t="s">
        <v>29</v>
      </c>
      <c r="AB1" s="442"/>
      <c r="AC1" s="442"/>
      <c r="AD1" s="442"/>
      <c r="AE1" s="443"/>
      <c r="AF1" s="441" t="s">
        <v>29</v>
      </c>
      <c r="AG1" s="442"/>
      <c r="AH1" s="442"/>
      <c r="AI1" s="442"/>
      <c r="AJ1" s="443"/>
      <c r="AK1" s="441" t="s">
        <v>29</v>
      </c>
      <c r="AL1" s="442"/>
      <c r="AM1" s="442"/>
      <c r="AN1" s="442"/>
      <c r="AO1" s="443"/>
      <c r="AP1" s="441" t="s">
        <v>29</v>
      </c>
      <c r="AQ1" s="442"/>
      <c r="AR1" s="442"/>
      <c r="AS1" s="442"/>
      <c r="AT1" s="443"/>
      <c r="AU1" s="441" t="s">
        <v>29</v>
      </c>
      <c r="AV1" s="442"/>
      <c r="AW1" s="442"/>
      <c r="AX1" s="442"/>
      <c r="AY1" s="443"/>
      <c r="AZ1" s="441" t="s">
        <v>29</v>
      </c>
      <c r="BA1" s="442"/>
      <c r="BB1" s="442"/>
      <c r="BC1" s="442"/>
      <c r="BD1" s="443"/>
      <c r="BE1" s="441" t="s">
        <v>29</v>
      </c>
      <c r="BF1" s="442"/>
      <c r="BG1" s="442"/>
      <c r="BH1" s="442"/>
      <c r="BI1" s="443"/>
      <c r="BJ1" s="441" t="s">
        <v>29</v>
      </c>
      <c r="BK1" s="442"/>
      <c r="BL1" s="442"/>
      <c r="BM1" s="442"/>
      <c r="BN1" s="443"/>
    </row>
    <row r="2" spans="1:174" s="8" customFormat="1" ht="16.5" customHeight="1" thickBot="1">
      <c r="A2" s="439"/>
      <c r="B2" s="444" t="str">
        <f>IF(ISBLANK('Základní list'!$A11),"",'Základní list'!$A11)</f>
        <v>A</v>
      </c>
      <c r="C2" s="445"/>
      <c r="D2" s="445"/>
      <c r="E2" s="445"/>
      <c r="F2" s="446"/>
      <c r="G2" s="444" t="str">
        <f>IF(ISBLANK('Základní list'!$A12),"",'Základní list'!$A12)</f>
        <v>B</v>
      </c>
      <c r="H2" s="445"/>
      <c r="I2" s="445"/>
      <c r="J2" s="445"/>
      <c r="K2" s="446"/>
      <c r="L2" s="444" t="str">
        <f>IF(ISBLANK('Základní list'!$A13),"",'Základní list'!$A13)</f>
        <v>C</v>
      </c>
      <c r="M2" s="445"/>
      <c r="N2" s="445"/>
      <c r="O2" s="445"/>
      <c r="P2" s="446"/>
      <c r="Q2" s="444" t="str">
        <f>IF(ISBLANK('Základní list'!$A14),"",'Základní list'!$A14)</f>
        <v>D</v>
      </c>
      <c r="R2" s="445"/>
      <c r="S2" s="445"/>
      <c r="T2" s="445"/>
      <c r="U2" s="446"/>
      <c r="V2" s="444" t="str">
        <f>IF(ISBLANK('Základní list'!$A15),"",'Základní list'!$A15)</f>
        <v>E</v>
      </c>
      <c r="W2" s="445"/>
      <c r="X2" s="445"/>
      <c r="Y2" s="445"/>
      <c r="Z2" s="446"/>
      <c r="AA2" s="444" t="str">
        <f>IF(ISBLANK('Základní list'!$A16),"",'Základní list'!$A16)</f>
        <v>F</v>
      </c>
      <c r="AB2" s="445"/>
      <c r="AC2" s="445"/>
      <c r="AD2" s="445"/>
      <c r="AE2" s="446"/>
      <c r="AF2" s="444" t="str">
        <f>IF(ISBLANK('Základní list'!$A17),"",'Základní list'!$A17)</f>
        <v>G</v>
      </c>
      <c r="AG2" s="445"/>
      <c r="AH2" s="445"/>
      <c r="AI2" s="445"/>
      <c r="AJ2" s="446"/>
      <c r="AK2" s="444" t="str">
        <f>IF(ISBLANK('Základní list'!$A18),"",'Základní list'!$A18)</f>
        <v>H</v>
      </c>
      <c r="AL2" s="445"/>
      <c r="AM2" s="445"/>
      <c r="AN2" s="445"/>
      <c r="AO2" s="446"/>
      <c r="AP2" s="444" t="str">
        <f>IF(ISBLANK('Základní list'!$A19),"",'Základní list'!$A19)</f>
        <v>I</v>
      </c>
      <c r="AQ2" s="445"/>
      <c r="AR2" s="445"/>
      <c r="AS2" s="445"/>
      <c r="AT2" s="446"/>
      <c r="AU2" s="444" t="str">
        <f>IF(ISBLANK('Základní list'!$A20),"",'Základní list'!$A20)</f>
        <v>J</v>
      </c>
      <c r="AV2" s="445"/>
      <c r="AW2" s="445"/>
      <c r="AX2" s="445"/>
      <c r="AY2" s="446"/>
      <c r="AZ2" s="444" t="str">
        <f>IF(ISBLANK('Základní list'!$A21),"",'Základní list'!$A21)</f>
        <v>K</v>
      </c>
      <c r="BA2" s="445"/>
      <c r="BB2" s="445"/>
      <c r="BC2" s="445"/>
      <c r="BD2" s="446"/>
      <c r="BE2" s="444" t="str">
        <f>IF(ISBLANK('Základní list'!$A22),"",'Základní list'!$A22)</f>
        <v>L</v>
      </c>
      <c r="BF2" s="445"/>
      <c r="BG2" s="445"/>
      <c r="BH2" s="445"/>
      <c r="BI2" s="446"/>
      <c r="BJ2" s="444" t="str">
        <f>IF(ISBLANK('Základní list'!$A23),"",'Základní list'!$A23)</f>
        <v>M</v>
      </c>
      <c r="BK2" s="445"/>
      <c r="BL2" s="445"/>
      <c r="BM2" s="445"/>
      <c r="BN2" s="446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</row>
    <row r="3" spans="1:174" s="9" customFormat="1" ht="25.5" customHeight="1" thickBot="1">
      <c r="A3" s="440"/>
      <c r="B3" s="1" t="s">
        <v>14</v>
      </c>
      <c r="C3" s="2" t="s">
        <v>15</v>
      </c>
      <c r="D3" s="31" t="s">
        <v>28</v>
      </c>
      <c r="E3" s="46" t="s">
        <v>16</v>
      </c>
      <c r="F3" s="48"/>
      <c r="G3" s="1" t="s">
        <v>14</v>
      </c>
      <c r="H3" s="2" t="s">
        <v>15</v>
      </c>
      <c r="I3" s="31" t="s">
        <v>28</v>
      </c>
      <c r="J3" s="46" t="s">
        <v>16</v>
      </c>
      <c r="K3" s="48"/>
      <c r="L3" s="1" t="s">
        <v>14</v>
      </c>
      <c r="M3" s="2" t="s">
        <v>15</v>
      </c>
      <c r="N3" s="31" t="s">
        <v>28</v>
      </c>
      <c r="O3" s="46" t="s">
        <v>16</v>
      </c>
      <c r="P3" s="48" t="s">
        <v>55</v>
      </c>
      <c r="Q3" s="1" t="s">
        <v>14</v>
      </c>
      <c r="R3" s="2" t="s">
        <v>15</v>
      </c>
      <c r="S3" s="31" t="s">
        <v>28</v>
      </c>
      <c r="T3" s="46" t="s">
        <v>16</v>
      </c>
      <c r="U3" s="48" t="s">
        <v>55</v>
      </c>
      <c r="V3" s="1" t="s">
        <v>14</v>
      </c>
      <c r="W3" s="2" t="s">
        <v>15</v>
      </c>
      <c r="X3" s="31" t="s">
        <v>28</v>
      </c>
      <c r="Y3" s="46" t="s">
        <v>16</v>
      </c>
      <c r="Z3" s="48" t="s">
        <v>55</v>
      </c>
      <c r="AA3" s="1" t="s">
        <v>14</v>
      </c>
      <c r="AB3" s="2" t="s">
        <v>15</v>
      </c>
      <c r="AC3" s="31" t="s">
        <v>28</v>
      </c>
      <c r="AD3" s="46" t="s">
        <v>16</v>
      </c>
      <c r="AE3" s="48" t="s">
        <v>55</v>
      </c>
      <c r="AF3" s="1" t="s">
        <v>14</v>
      </c>
      <c r="AG3" s="2" t="s">
        <v>15</v>
      </c>
      <c r="AH3" s="31" t="s">
        <v>28</v>
      </c>
      <c r="AI3" s="46" t="s">
        <v>16</v>
      </c>
      <c r="AJ3" s="48" t="s">
        <v>55</v>
      </c>
      <c r="AK3" s="1" t="s">
        <v>14</v>
      </c>
      <c r="AL3" s="2" t="s">
        <v>15</v>
      </c>
      <c r="AM3" s="31" t="s">
        <v>28</v>
      </c>
      <c r="AN3" s="46" t="s">
        <v>16</v>
      </c>
      <c r="AO3" s="48" t="s">
        <v>55</v>
      </c>
      <c r="AP3" s="1" t="s">
        <v>14</v>
      </c>
      <c r="AQ3" s="2" t="s">
        <v>15</v>
      </c>
      <c r="AR3" s="31" t="s">
        <v>28</v>
      </c>
      <c r="AS3" s="46" t="s">
        <v>16</v>
      </c>
      <c r="AT3" s="48" t="s">
        <v>55</v>
      </c>
      <c r="AU3" s="1" t="s">
        <v>14</v>
      </c>
      <c r="AV3" s="2" t="s">
        <v>15</v>
      </c>
      <c r="AW3" s="31" t="s">
        <v>28</v>
      </c>
      <c r="AX3" s="46" t="s">
        <v>16</v>
      </c>
      <c r="AY3" s="48" t="s">
        <v>55</v>
      </c>
      <c r="AZ3" s="1" t="s">
        <v>14</v>
      </c>
      <c r="BA3" s="2" t="s">
        <v>15</v>
      </c>
      <c r="BB3" s="31" t="s">
        <v>28</v>
      </c>
      <c r="BC3" s="46" t="s">
        <v>16</v>
      </c>
      <c r="BD3" s="48" t="s">
        <v>55</v>
      </c>
      <c r="BE3" s="1" t="s">
        <v>14</v>
      </c>
      <c r="BF3" s="2" t="s">
        <v>15</v>
      </c>
      <c r="BG3" s="31" t="s">
        <v>28</v>
      </c>
      <c r="BH3" s="46" t="s">
        <v>16</v>
      </c>
      <c r="BI3" s="48" t="s">
        <v>55</v>
      </c>
      <c r="BJ3" s="1" t="s">
        <v>14</v>
      </c>
      <c r="BK3" s="2" t="s">
        <v>15</v>
      </c>
      <c r="BL3" s="31" t="s">
        <v>28</v>
      </c>
      <c r="BM3" s="46" t="s">
        <v>16</v>
      </c>
      <c r="BN3" s="48" t="s">
        <v>55</v>
      </c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</row>
    <row r="4" spans="1:174" s="10" customFormat="1" ht="34.5" customHeight="1">
      <c r="A4" s="3">
        <v>1</v>
      </c>
      <c r="B4" s="51" t="str">
        <f>IF(ISNA(MATCH(CONCATENATE(B$2,$A4),'Výsledková listina'!$Q:$Q,0)),"",INDEX('Výsledková listina'!$B:$B,MATCH(CONCATENATE(B$2,$A4),'Výsledková listina'!$Q:$Q,0),1))</f>
        <v>Ladislav Ševčík</v>
      </c>
      <c r="C4" s="4">
        <v>1300</v>
      </c>
      <c r="D4" s="32">
        <f aca="true" t="shared" si="0" ref="D4:D28">IF(C4="","",RANK(C4,C$1:C$65536,0))</f>
        <v>11</v>
      </c>
      <c r="E4" s="47">
        <f aca="true" t="shared" si="1" ref="E4:E28">IF(C4="","",((RANK(C4,C$1:C$65536,0))+(FREQUENCY(D$1:D$65536,D4)))/2)</f>
        <v>11</v>
      </c>
      <c r="F4" s="49"/>
      <c r="G4" s="51" t="str">
        <f>IF(ISNA(MATCH(CONCATENATE(G$2,$A4),'Výsledková listina'!$Q:$Q,0)),"",INDEX('Výsledková listina'!$B:$B,MATCH(CONCATENATE(G$2,$A4),'Výsledková listina'!$Q:$Q,0),1))</f>
        <v>Jaroslav Konopásek</v>
      </c>
      <c r="H4" s="4">
        <v>2100</v>
      </c>
      <c r="I4" s="32">
        <f aca="true" t="shared" si="2" ref="I4:I28">IF(H4="","",RANK(H4,H$1:H$65536,0))</f>
        <v>11</v>
      </c>
      <c r="J4" s="47">
        <f aca="true" t="shared" si="3" ref="J4:J28">IF(H4="","",((RANK(H4,H$1:H$65536,0))+(FREQUENCY(I$1:I$65536,I4)))/2)</f>
        <v>11</v>
      </c>
      <c r="K4" s="49"/>
      <c r="L4" s="51" t="str">
        <f>IF(ISNA(MATCH(CONCATENATE(L$2,$A4),'Výsledková listina'!$Q:$Q,0)),"",INDEX('Výsledková listina'!$B:$B,MATCH(CONCATENATE(L$2,$A4),'Výsledková listina'!$Q:$Q,0),1))</f>
        <v>Roman Hladík</v>
      </c>
      <c r="M4" s="4">
        <v>10420</v>
      </c>
      <c r="N4" s="32">
        <f aca="true" t="shared" si="4" ref="N4:N28">IF(M4="","",RANK(M4,M$1:M$65536,0))</f>
        <v>1</v>
      </c>
      <c r="O4" s="47">
        <f aca="true" t="shared" si="5" ref="O4:O28">IF(M4="","",((RANK(M4,M$1:M$65536,0))+(FREQUENCY(N$1:N$65536,N4)))/2)</f>
        <v>1</v>
      </c>
      <c r="P4" s="49"/>
      <c r="Q4" s="51" t="str">
        <f>IF(ISNA(MATCH(CONCATENATE(Q$2,$A4),'Výsledková listina'!$Q:$Q,0)),"",INDEX('Výsledková listina'!$B:$B,MATCH(CONCATENATE(Q$2,$A4),'Výsledková listina'!$Q:$Q,0),1))</f>
        <v>Roman Bartoň</v>
      </c>
      <c r="R4" s="4">
        <v>2580</v>
      </c>
      <c r="S4" s="32">
        <f aca="true" t="shared" si="6" ref="S4:S28">IF(R4="","",RANK(R4,R$1:R$65536,0))</f>
        <v>7</v>
      </c>
      <c r="T4" s="47">
        <f aca="true" t="shared" si="7" ref="T4:T28">IF(R4="","",((RANK(R4,R$1:R$65536,0))+(FREQUENCY(S$1:S$65536,S4)))/2)</f>
        <v>7</v>
      </c>
      <c r="U4" s="49"/>
      <c r="V4" s="51" t="str">
        <f>IF(ISNA(MATCH(CONCATENATE(V$2,$A4),'Výsledková listina'!$Q:$Q,0)),"",INDEX('Výsledková listina'!$B:$B,MATCH(CONCATENATE(V$2,$A4),'Výsledková listina'!$Q:$Q,0),1))</f>
        <v>Petr Bromovský</v>
      </c>
      <c r="W4" s="4">
        <v>5140</v>
      </c>
      <c r="X4" s="32">
        <f aca="true" t="shared" si="8" ref="X4:X28">IF(W4="","",RANK(W4,W$1:W$65536,0))</f>
        <v>4</v>
      </c>
      <c r="Y4" s="47">
        <f aca="true" t="shared" si="9" ref="Y4:Y28">IF(W4="","",((RANK(W4,W$1:W$65536,0))+(FREQUENCY(X$1:X$65536,X4)))/2)</f>
        <v>4</v>
      </c>
      <c r="Z4" s="49"/>
      <c r="AA4" s="51" t="str">
        <f>IF(ISNA(MATCH(CONCATENATE(AA$2,$A4),'Výsledková listina'!$Q:$Q,0)),"",INDEX('Výsledková listina'!$B:$B,MATCH(CONCATENATE(AA$2,$A4),'Výsledková listina'!$Q:$Q,0),1))</f>
        <v>Roman Vican</v>
      </c>
      <c r="AB4" s="4">
        <v>1520</v>
      </c>
      <c r="AC4" s="32">
        <f aca="true" t="shared" si="10" ref="AC4:AC28">IF(AB4="","",RANK(AB4,AB$1:AB$65536,0))</f>
        <v>7</v>
      </c>
      <c r="AD4" s="47">
        <f aca="true" t="shared" si="11" ref="AD4:AD28">IF(AB4="","",((RANK(AB4,AB$1:AB$65536,0))+(FREQUENCY(AC$1:AC$65536,AC4)))/2)</f>
        <v>7</v>
      </c>
      <c r="AE4" s="49"/>
      <c r="AF4" s="51">
        <f>IF(ISNA(MATCH(CONCATENATE(AF$2,$A4),'Výsledková listina'!$Q:$Q,0)),"",INDEX('Výsledková listina'!$B:$B,MATCH(CONCATENATE(AF$2,$A4),'Výsledková listina'!$Q:$Q,0),1))</f>
      </c>
      <c r="AG4" s="4"/>
      <c r="AH4" s="32">
        <f aca="true" t="shared" si="12" ref="AH4:AH28">IF(AG4="","",RANK(AG4,AG$1:AG$65536,0))</f>
      </c>
      <c r="AI4" s="47">
        <f aca="true" t="shared" si="13" ref="AI4:AI28">IF(AG4="","",((RANK(AG4,AG$1:AG$65536,0))+(FREQUENCY(AH$1:AH$65536,AH4)))/2)</f>
      </c>
      <c r="AJ4" s="49"/>
      <c r="AK4" s="51">
        <f>IF(ISNA(MATCH(CONCATENATE(AK$2,$A4),'Výsledková listina'!$Q:$Q,0)),"",INDEX('Výsledková listina'!$B:$B,MATCH(CONCATENATE(AK$2,$A4),'Výsledková listina'!$Q:$Q,0),1))</f>
      </c>
      <c r="AL4" s="4"/>
      <c r="AM4" s="32">
        <f aca="true" t="shared" si="14" ref="AM4:AM28">IF(AL4="","",RANK(AL4,AL$1:AL$65536,0))</f>
      </c>
      <c r="AN4" s="47">
        <f aca="true" t="shared" si="15" ref="AN4:AN28">IF(AL4="","",((RANK(AL4,AL$1:AL$65536,0))+(FREQUENCY(AM$1:AM$65536,AM4)))/2)</f>
      </c>
      <c r="AO4" s="49"/>
      <c r="AP4" s="51">
        <f>IF(ISNA(MATCH(CONCATENATE(AP$2,$A4),'Výsledková listina'!$Q:$Q,0)),"",INDEX('Výsledková listina'!$B:$B,MATCH(CONCATENATE(AP$2,$A4),'Výsledková listina'!$Q:$Q,0),1))</f>
      </c>
      <c r="AQ4" s="4"/>
      <c r="AR4" s="32">
        <f aca="true" t="shared" si="16" ref="AR4:AR28">IF(AQ4="","",RANK(AQ4,AQ$1:AQ$65536,0))</f>
      </c>
      <c r="AS4" s="47">
        <f aca="true" t="shared" si="17" ref="AS4:AS28">IF(AQ4="","",((RANK(AQ4,AQ$1:AQ$65536,0))+(FREQUENCY(AR$1:AR$65536,AR4)))/2)</f>
      </c>
      <c r="AT4" s="49"/>
      <c r="AU4" s="51">
        <f>IF(ISNA(MATCH(CONCATENATE(AU$2,$A4),'Výsledková listina'!$Q:$Q,0)),"",INDEX('Výsledková listina'!$B:$B,MATCH(CONCATENATE(AU$2,$A4),'Výsledková listina'!$Q:$Q,0),1))</f>
      </c>
      <c r="AV4" s="4"/>
      <c r="AW4" s="32">
        <f aca="true" t="shared" si="18" ref="AW4:AW28">IF(AV4="","",RANK(AV4,AV$1:AV$65536,0))</f>
      </c>
      <c r="AX4" s="47">
        <f aca="true" t="shared" si="19" ref="AX4:AX28">IF(AV4="","",((RANK(AV4,AV$1:AV$65536,0))+(FREQUENCY(AW$1:AW$65536,AW4)))/2)</f>
      </c>
      <c r="AY4" s="49"/>
      <c r="AZ4" s="51">
        <f>IF(ISNA(MATCH(CONCATENATE(AZ$2,$A4),'Výsledková listina'!$Q:$Q,0)),"",INDEX('Výsledková listina'!$B:$B,MATCH(CONCATENATE(AZ$2,$A4),'Výsledková listina'!$Q:$Q,0),1))</f>
      </c>
      <c r="BA4" s="4"/>
      <c r="BB4" s="32">
        <f aca="true" t="shared" si="20" ref="BB4:BB28">IF(BA4="","",RANK(BA4,BA$1:BA$65536,0))</f>
      </c>
      <c r="BC4" s="47">
        <f aca="true" t="shared" si="21" ref="BC4:BC28">IF(BA4="","",((RANK(BA4,BA$1:BA$65536,0))+(FREQUENCY(BB$1:BB$65536,BB4)))/2)</f>
      </c>
      <c r="BD4" s="49"/>
      <c r="BE4" s="51">
        <f>IF(ISNA(MATCH(CONCATENATE(BE$2,$A4),'Výsledková listina'!$Q:$Q,0)),"",INDEX('Výsledková listina'!$B:$B,MATCH(CONCATENATE(BE$2,$A4),'Výsledková listina'!$Q:$Q,0),1))</f>
      </c>
      <c r="BF4" s="4"/>
      <c r="BG4" s="32">
        <f aca="true" t="shared" si="22" ref="BG4:BG28">IF(BF4="","",RANK(BF4,BF$1:BF$65536,0))</f>
      </c>
      <c r="BH4" s="47">
        <f aca="true" t="shared" si="23" ref="BH4:BH28">IF(BF4="","",((RANK(BF4,BF$1:BF$65536,0))+(FREQUENCY(BG$1:BG$65536,BG4)))/2)</f>
      </c>
      <c r="BI4" s="49"/>
      <c r="BJ4" s="51">
        <f>IF(ISNA(MATCH(CONCATENATE(BJ$2,$A4),'Výsledková listina'!$Q:$Q,0)),"",INDEX('Výsledková listina'!$B:$B,MATCH(CONCATENATE(BJ$2,$A4),'Výsledková listina'!$Q:$Q,0),1))</f>
      </c>
      <c r="BK4" s="4"/>
      <c r="BL4" s="32">
        <f aca="true" t="shared" si="24" ref="BL4:BL28">IF(BK4="","",RANK(BK4,BK$1:BK$65536,0))</f>
      </c>
      <c r="BM4" s="47">
        <f aca="true" t="shared" si="25" ref="BM4:BM28">IF(BK4="","",((RANK(BK4,BK$1:BK$65536,0))+(FREQUENCY(BL$1:BL$65536,BL4)))/2)</f>
      </c>
      <c r="BN4" s="49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</row>
    <row r="5" spans="1:174" s="10" customFormat="1" ht="34.5" customHeight="1">
      <c r="A5" s="5">
        <v>2</v>
      </c>
      <c r="B5" s="51" t="str">
        <f>IF(ISNA(MATCH(CONCATENATE(B$2,$A5),'Výsledková listina'!$Q:$Q,0)),"",INDEX('Výsledková listina'!$B:$B,MATCH(CONCATENATE(B$2,$A5),'Výsledková listina'!$Q:$Q,0),1))</f>
        <v>Petr Kuchař</v>
      </c>
      <c r="C5" s="4">
        <v>3020</v>
      </c>
      <c r="D5" s="32">
        <f t="shared" si="0"/>
        <v>8</v>
      </c>
      <c r="E5" s="47">
        <f t="shared" si="1"/>
        <v>8</v>
      </c>
      <c r="F5" s="50"/>
      <c r="G5" s="51" t="str">
        <f>IF(ISNA(MATCH(CONCATENATE(G$2,$A5),'Výsledková listina'!$Q:$Q,0)),"",INDEX('Výsledková listina'!$B:$B,MATCH(CONCATENATE(G$2,$A5),'Výsledková listina'!$Q:$Q,0),1))</f>
        <v>Zděněk Novák</v>
      </c>
      <c r="H5" s="4">
        <v>3700</v>
      </c>
      <c r="I5" s="32">
        <f t="shared" si="2"/>
        <v>6</v>
      </c>
      <c r="J5" s="47">
        <f t="shared" si="3"/>
        <v>6</v>
      </c>
      <c r="K5" s="50"/>
      <c r="L5" s="51" t="str">
        <f>IF(ISNA(MATCH(CONCATENATE(L$2,$A5),'Výsledková listina'!$Q:$Q,0)),"",INDEX('Výsledková listina'!$B:$B,MATCH(CONCATENATE(L$2,$A5),'Výsledková listina'!$Q:$Q,0),1))</f>
        <v>Martin Štěpnička</v>
      </c>
      <c r="M5" s="4">
        <v>1960</v>
      </c>
      <c r="N5" s="32">
        <f t="shared" si="4"/>
        <v>8</v>
      </c>
      <c r="O5" s="47">
        <f t="shared" si="5"/>
        <v>8</v>
      </c>
      <c r="P5" s="50"/>
      <c r="Q5" s="51" t="str">
        <f>IF(ISNA(MATCH(CONCATENATE(Q$2,$A5),'Výsledková listina'!$Q:$Q,0)),"",INDEX('Výsledková listina'!$B:$B,MATCH(CONCATENATE(Q$2,$A5),'Výsledková listina'!$Q:$Q,0),1))</f>
        <v>Jiří Ouředníček</v>
      </c>
      <c r="R5" s="4">
        <v>2240</v>
      </c>
      <c r="S5" s="32">
        <f t="shared" si="6"/>
        <v>8</v>
      </c>
      <c r="T5" s="47">
        <f t="shared" si="7"/>
        <v>8</v>
      </c>
      <c r="U5" s="50"/>
      <c r="V5" s="51" t="str">
        <f>IF(ISNA(MATCH(CONCATENATE(V$2,$A5),'Výsledková listina'!$Q:$Q,0)),"",INDEX('Výsledková listina'!$B:$B,MATCH(CONCATENATE(V$2,$A5),'Výsledková listina'!$Q:$Q,0),1))</f>
        <v>Rostislav Nerad</v>
      </c>
      <c r="W5" s="4">
        <v>5420</v>
      </c>
      <c r="X5" s="32">
        <f t="shared" si="8"/>
        <v>3</v>
      </c>
      <c r="Y5" s="47">
        <f t="shared" si="9"/>
        <v>3</v>
      </c>
      <c r="Z5" s="50"/>
      <c r="AA5" s="51" t="str">
        <f>IF(ISNA(MATCH(CONCATENATE(AA$2,$A5),'Výsledková listina'!$Q:$Q,0)),"",INDEX('Výsledková listina'!$B:$B,MATCH(CONCATENATE(AA$2,$A5),'Výsledková listina'!$Q:$Q,0),1))</f>
        <v>Petr Chadraba</v>
      </c>
      <c r="AB5" s="4">
        <v>1260</v>
      </c>
      <c r="AC5" s="32">
        <f t="shared" si="10"/>
        <v>9</v>
      </c>
      <c r="AD5" s="47">
        <f t="shared" si="11"/>
        <v>9.5</v>
      </c>
      <c r="AE5" s="50"/>
      <c r="AF5" s="51">
        <f>IF(ISNA(MATCH(CONCATENATE(AF$2,$A5),'Výsledková listina'!$Q:$Q,0)),"",INDEX('Výsledková listina'!$B:$B,MATCH(CONCATENATE(AF$2,$A5),'Výsledková listina'!$Q:$Q,0),1))</f>
      </c>
      <c r="AG5" s="4"/>
      <c r="AH5" s="32">
        <f t="shared" si="12"/>
      </c>
      <c r="AI5" s="47">
        <f t="shared" si="13"/>
      </c>
      <c r="AJ5" s="50"/>
      <c r="AK5" s="51">
        <f>IF(ISNA(MATCH(CONCATENATE(AK$2,$A5),'Výsledková listina'!$Q:$Q,0)),"",INDEX('Výsledková listina'!$B:$B,MATCH(CONCATENATE(AK$2,$A5),'Výsledková listina'!$Q:$Q,0),1))</f>
      </c>
      <c r="AL5" s="4"/>
      <c r="AM5" s="32">
        <f t="shared" si="14"/>
      </c>
      <c r="AN5" s="47">
        <f t="shared" si="15"/>
      </c>
      <c r="AO5" s="50"/>
      <c r="AP5" s="51">
        <f>IF(ISNA(MATCH(CONCATENATE(AP$2,$A5),'Výsledková listina'!$Q:$Q,0)),"",INDEX('Výsledková listina'!$B:$B,MATCH(CONCATENATE(AP$2,$A5),'Výsledková listina'!$Q:$Q,0),1))</f>
      </c>
      <c r="AQ5" s="4"/>
      <c r="AR5" s="32">
        <f t="shared" si="16"/>
      </c>
      <c r="AS5" s="47">
        <f t="shared" si="17"/>
      </c>
      <c r="AT5" s="50"/>
      <c r="AU5" s="51">
        <f>IF(ISNA(MATCH(CONCATENATE(AU$2,$A5),'Výsledková listina'!$Q:$Q,0)),"",INDEX('Výsledková listina'!$B:$B,MATCH(CONCATENATE(AU$2,$A5),'Výsledková listina'!$Q:$Q,0),1))</f>
      </c>
      <c r="AV5" s="4"/>
      <c r="AW5" s="32">
        <f t="shared" si="18"/>
      </c>
      <c r="AX5" s="47">
        <f t="shared" si="19"/>
      </c>
      <c r="AY5" s="50"/>
      <c r="AZ5" s="51">
        <f>IF(ISNA(MATCH(CONCATENATE(AZ$2,$A5),'Výsledková listina'!$Q:$Q,0)),"",INDEX('Výsledková listina'!$B:$B,MATCH(CONCATENATE(AZ$2,$A5),'Výsledková listina'!$Q:$Q,0),1))</f>
      </c>
      <c r="BA5" s="4"/>
      <c r="BB5" s="32">
        <f t="shared" si="20"/>
      </c>
      <c r="BC5" s="47">
        <f t="shared" si="21"/>
      </c>
      <c r="BD5" s="50"/>
      <c r="BE5" s="51">
        <f>IF(ISNA(MATCH(CONCATENATE(BE$2,$A5),'Výsledková listina'!$Q:$Q,0)),"",INDEX('Výsledková listina'!$B:$B,MATCH(CONCATENATE(BE$2,$A5),'Výsledková listina'!$Q:$Q,0),1))</f>
      </c>
      <c r="BF5" s="4"/>
      <c r="BG5" s="32">
        <f t="shared" si="22"/>
      </c>
      <c r="BH5" s="47">
        <f t="shared" si="23"/>
      </c>
      <c r="BI5" s="50"/>
      <c r="BJ5" s="51">
        <f>IF(ISNA(MATCH(CONCATENATE(BJ$2,$A5),'Výsledková listina'!$Q:$Q,0)),"",INDEX('Výsledková listina'!$B:$B,MATCH(CONCATENATE(BJ$2,$A5),'Výsledková listina'!$Q:$Q,0),1))</f>
      </c>
      <c r="BK5" s="4"/>
      <c r="BL5" s="32">
        <f t="shared" si="24"/>
      </c>
      <c r="BM5" s="47">
        <f t="shared" si="25"/>
      </c>
      <c r="BN5" s="50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</row>
    <row r="6" spans="1:174" s="10" customFormat="1" ht="34.5" customHeight="1">
      <c r="A6" s="5">
        <v>3</v>
      </c>
      <c r="B6" s="51" t="str">
        <f>IF(ISNA(MATCH(CONCATENATE(B$2,$A6),'Výsledková listina'!$Q:$Q,0)),"",INDEX('Výsledková listina'!$B:$B,MATCH(CONCATENATE(B$2,$A6),'Výsledková listina'!$Q:$Q,0),1))</f>
        <v>Petr Přidal</v>
      </c>
      <c r="C6" s="4">
        <v>2080</v>
      </c>
      <c r="D6" s="32">
        <f t="shared" si="0"/>
        <v>10</v>
      </c>
      <c r="E6" s="47">
        <f t="shared" si="1"/>
        <v>10</v>
      </c>
      <c r="F6" s="50"/>
      <c r="G6" s="51" t="str">
        <f>IF(ISNA(MATCH(CONCATENATE(G$2,$A6),'Výsledková listina'!$Q:$Q,0)),"",INDEX('Výsledková listina'!$B:$B,MATCH(CONCATENATE(G$2,$A6),'Výsledková listina'!$Q:$Q,0),1))</f>
        <v>Andrianov Ivan</v>
      </c>
      <c r="H6" s="4">
        <v>6400</v>
      </c>
      <c r="I6" s="32">
        <f t="shared" si="2"/>
        <v>4</v>
      </c>
      <c r="J6" s="47">
        <f t="shared" si="3"/>
        <v>4</v>
      </c>
      <c r="K6" s="50"/>
      <c r="L6" s="51" t="str">
        <f>IF(ISNA(MATCH(CONCATENATE(L$2,$A6),'Výsledková listina'!$Q:$Q,0)),"",INDEX('Výsledková listina'!$B:$B,MATCH(CONCATENATE(L$2,$A6),'Výsledková listina'!$Q:$Q,0),1))</f>
        <v>Pavel Krýsl</v>
      </c>
      <c r="M6" s="4">
        <v>4460</v>
      </c>
      <c r="N6" s="32">
        <f t="shared" si="4"/>
        <v>5</v>
      </c>
      <c r="O6" s="47">
        <f t="shared" si="5"/>
        <v>5</v>
      </c>
      <c r="P6" s="50"/>
      <c r="Q6" s="51" t="str">
        <f>IF(ISNA(MATCH(CONCATENATE(Q$2,$A6),'Výsledková listina'!$Q:$Q,0)),"",INDEX('Výsledková listina'!$B:$B,MATCH(CONCATENATE(Q$2,$A6),'Výsledková listina'!$Q:$Q,0),1))</f>
        <v>Stanislav Srnka</v>
      </c>
      <c r="R6" s="4">
        <v>3700</v>
      </c>
      <c r="S6" s="32">
        <f t="shared" si="6"/>
        <v>4</v>
      </c>
      <c r="T6" s="47">
        <f t="shared" si="7"/>
        <v>4</v>
      </c>
      <c r="U6" s="50"/>
      <c r="V6" s="51" t="str">
        <f>IF(ISNA(MATCH(CONCATENATE(V$2,$A6),'Výsledková listina'!$Q:$Q,0)),"",INDEX('Výsledková listina'!$B:$B,MATCH(CONCATENATE(V$2,$A6),'Výsledková listina'!$Q:$Q,0),1))</f>
        <v>Michal Soukup</v>
      </c>
      <c r="W6" s="4">
        <v>8260</v>
      </c>
      <c r="X6" s="32">
        <f t="shared" si="8"/>
        <v>1</v>
      </c>
      <c r="Y6" s="47">
        <f t="shared" si="9"/>
        <v>1</v>
      </c>
      <c r="Z6" s="50"/>
      <c r="AA6" s="51" t="str">
        <f>IF(ISNA(MATCH(CONCATENATE(AA$2,$A6),'Výsledková listina'!$Q:$Q,0)),"",INDEX('Výsledková listina'!$B:$B,MATCH(CONCATENATE(AA$2,$A6),'Výsledková listina'!$Q:$Q,0),1))</f>
        <v>Ladislav Konopásek</v>
      </c>
      <c r="AB6" s="4">
        <v>1260</v>
      </c>
      <c r="AC6" s="32">
        <f t="shared" si="10"/>
        <v>9</v>
      </c>
      <c r="AD6" s="47">
        <f t="shared" si="11"/>
        <v>9.5</v>
      </c>
      <c r="AE6" s="50"/>
      <c r="AF6" s="51">
        <f>IF(ISNA(MATCH(CONCATENATE(AF$2,$A6),'Výsledková listina'!$Q:$Q,0)),"",INDEX('Výsledková listina'!$B:$B,MATCH(CONCATENATE(AF$2,$A6),'Výsledková listina'!$Q:$Q,0),1))</f>
      </c>
      <c r="AG6" s="4"/>
      <c r="AH6" s="32">
        <f t="shared" si="12"/>
      </c>
      <c r="AI6" s="47">
        <f t="shared" si="13"/>
      </c>
      <c r="AJ6" s="50"/>
      <c r="AK6" s="51">
        <f>IF(ISNA(MATCH(CONCATENATE(AK$2,$A6),'Výsledková listina'!$Q:$Q,0)),"",INDEX('Výsledková listina'!$B:$B,MATCH(CONCATENATE(AK$2,$A6),'Výsledková listina'!$Q:$Q,0),1))</f>
      </c>
      <c r="AL6" s="4"/>
      <c r="AM6" s="32">
        <f t="shared" si="14"/>
      </c>
      <c r="AN6" s="47">
        <f t="shared" si="15"/>
      </c>
      <c r="AO6" s="50"/>
      <c r="AP6" s="51">
        <f>IF(ISNA(MATCH(CONCATENATE(AP$2,$A6),'Výsledková listina'!$Q:$Q,0)),"",INDEX('Výsledková listina'!$B:$B,MATCH(CONCATENATE(AP$2,$A6),'Výsledková listina'!$Q:$Q,0),1))</f>
      </c>
      <c r="AQ6" s="4"/>
      <c r="AR6" s="32">
        <f t="shared" si="16"/>
      </c>
      <c r="AS6" s="47">
        <f t="shared" si="17"/>
      </c>
      <c r="AT6" s="50"/>
      <c r="AU6" s="51">
        <f>IF(ISNA(MATCH(CONCATENATE(AU$2,$A6),'Výsledková listina'!$Q:$Q,0)),"",INDEX('Výsledková listina'!$B:$B,MATCH(CONCATENATE(AU$2,$A6),'Výsledková listina'!$Q:$Q,0),1))</f>
      </c>
      <c r="AV6" s="4"/>
      <c r="AW6" s="32">
        <f t="shared" si="18"/>
      </c>
      <c r="AX6" s="47">
        <f t="shared" si="19"/>
      </c>
      <c r="AY6" s="50"/>
      <c r="AZ6" s="51">
        <f>IF(ISNA(MATCH(CONCATENATE(AZ$2,$A6),'Výsledková listina'!$Q:$Q,0)),"",INDEX('Výsledková listina'!$B:$B,MATCH(CONCATENATE(AZ$2,$A6),'Výsledková listina'!$Q:$Q,0),1))</f>
      </c>
      <c r="BA6" s="4"/>
      <c r="BB6" s="32">
        <f t="shared" si="20"/>
      </c>
      <c r="BC6" s="47">
        <f t="shared" si="21"/>
      </c>
      <c r="BD6" s="50"/>
      <c r="BE6" s="51">
        <f>IF(ISNA(MATCH(CONCATENATE(BE$2,$A6),'Výsledková listina'!$Q:$Q,0)),"",INDEX('Výsledková listina'!$B:$B,MATCH(CONCATENATE(BE$2,$A6),'Výsledková listina'!$Q:$Q,0),1))</f>
      </c>
      <c r="BF6" s="4"/>
      <c r="BG6" s="32">
        <f t="shared" si="22"/>
      </c>
      <c r="BH6" s="47">
        <f t="shared" si="23"/>
      </c>
      <c r="BI6" s="50"/>
      <c r="BJ6" s="51">
        <f>IF(ISNA(MATCH(CONCATENATE(BJ$2,$A6),'Výsledková listina'!$Q:$Q,0)),"",INDEX('Výsledková listina'!$B:$B,MATCH(CONCATENATE(BJ$2,$A6),'Výsledková listina'!$Q:$Q,0),1))</f>
      </c>
      <c r="BK6" s="4"/>
      <c r="BL6" s="32">
        <f t="shared" si="24"/>
      </c>
      <c r="BM6" s="47">
        <f t="shared" si="25"/>
      </c>
      <c r="BN6" s="50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</row>
    <row r="7" spans="1:174" s="10" customFormat="1" ht="34.5" customHeight="1">
      <c r="A7" s="5">
        <v>4</v>
      </c>
      <c r="B7" s="51" t="str">
        <f>IF(ISNA(MATCH(CONCATENATE(B$2,$A7),'Výsledková listina'!$Q:$Q,0)),"",INDEX('Výsledková listina'!$B:$B,MATCH(CONCATENATE(B$2,$A7),'Výsledková listina'!$Q:$Q,0),1))</f>
        <v>Radek Štěpnička</v>
      </c>
      <c r="C7" s="4">
        <v>2780</v>
      </c>
      <c r="D7" s="32">
        <f t="shared" si="0"/>
        <v>9</v>
      </c>
      <c r="E7" s="47">
        <f t="shared" si="1"/>
        <v>9</v>
      </c>
      <c r="F7" s="50"/>
      <c r="G7" s="51" t="str">
        <f>IF(ISNA(MATCH(CONCATENATE(G$2,$A7),'Výsledková listina'!$Q:$Q,0)),"",INDEX('Výsledková listina'!$B:$B,MATCH(CONCATENATE(G$2,$A7),'Výsledková listina'!$Q:$Q,0),1))</f>
        <v>Richard Popadinec</v>
      </c>
      <c r="H7" s="4">
        <v>2480</v>
      </c>
      <c r="I7" s="32">
        <f t="shared" si="2"/>
        <v>10</v>
      </c>
      <c r="J7" s="47">
        <f t="shared" si="3"/>
        <v>10</v>
      </c>
      <c r="K7" s="50"/>
      <c r="L7" s="51" t="str">
        <f>IF(ISNA(MATCH(CONCATENATE(L$2,$A7),'Výsledková listina'!$Q:$Q,0)),"",INDEX('Výsledková listina'!$B:$B,MATCH(CONCATENATE(L$2,$A7),'Výsledková listina'!$Q:$Q,0),1))</f>
        <v>Michal Vaněk</v>
      </c>
      <c r="M7" s="4">
        <v>6260</v>
      </c>
      <c r="N7" s="32">
        <f t="shared" si="4"/>
        <v>3</v>
      </c>
      <c r="O7" s="47">
        <f t="shared" si="5"/>
        <v>3</v>
      </c>
      <c r="P7" s="50"/>
      <c r="Q7" s="51" t="str">
        <f>IF(ISNA(MATCH(CONCATENATE(Q$2,$A7),'Výsledková listina'!$Q:$Q,0)),"",INDEX('Výsledková listina'!$B:$B,MATCH(CONCATENATE(Q$2,$A7),'Výsledková listina'!$Q:$Q,0),1))</f>
        <v>Josef Konopásek</v>
      </c>
      <c r="R7" s="4">
        <v>2900</v>
      </c>
      <c r="S7" s="32">
        <f t="shared" si="6"/>
        <v>6</v>
      </c>
      <c r="T7" s="47">
        <f t="shared" si="7"/>
        <v>6</v>
      </c>
      <c r="U7" s="50"/>
      <c r="V7" s="51" t="str">
        <f>IF(ISNA(MATCH(CONCATENATE(V$2,$A7),'Výsledková listina'!$Q:$Q,0)),"",INDEX('Výsledková listina'!$B:$B,MATCH(CONCATENATE(V$2,$A7),'Výsledková listina'!$Q:$Q,0),1))</f>
        <v>Jiří Vitásek</v>
      </c>
      <c r="W7" s="4">
        <v>2440</v>
      </c>
      <c r="X7" s="32">
        <f t="shared" si="8"/>
        <v>7</v>
      </c>
      <c r="Y7" s="47">
        <f t="shared" si="9"/>
        <v>7</v>
      </c>
      <c r="Z7" s="50"/>
      <c r="AA7" s="51" t="str">
        <f>IF(ISNA(MATCH(CONCATENATE(AA$2,$A7),'Výsledková listina'!$Q:$Q,0)),"",INDEX('Výsledková listina'!$B:$B,MATCH(CONCATENATE(AA$2,$A7),'Výsledková listina'!$Q:$Q,0),1))</f>
        <v>Vladimír Baranka</v>
      </c>
      <c r="AB7" s="4">
        <v>380</v>
      </c>
      <c r="AC7" s="32">
        <f t="shared" si="10"/>
        <v>13</v>
      </c>
      <c r="AD7" s="47">
        <f t="shared" si="11"/>
        <v>13</v>
      </c>
      <c r="AE7" s="50"/>
      <c r="AF7" s="51">
        <f>IF(ISNA(MATCH(CONCATENATE(AF$2,$A7),'Výsledková listina'!$Q:$Q,0)),"",INDEX('Výsledková listina'!$B:$B,MATCH(CONCATENATE(AF$2,$A7),'Výsledková listina'!$Q:$Q,0),1))</f>
      </c>
      <c r="AG7" s="4"/>
      <c r="AH7" s="32">
        <f t="shared" si="12"/>
      </c>
      <c r="AI7" s="47">
        <f t="shared" si="13"/>
      </c>
      <c r="AJ7" s="50"/>
      <c r="AK7" s="51">
        <f>IF(ISNA(MATCH(CONCATENATE(AK$2,$A7),'Výsledková listina'!$Q:$Q,0)),"",INDEX('Výsledková listina'!$B:$B,MATCH(CONCATENATE(AK$2,$A7),'Výsledková listina'!$Q:$Q,0),1))</f>
      </c>
      <c r="AL7" s="4"/>
      <c r="AM7" s="32">
        <f t="shared" si="14"/>
      </c>
      <c r="AN7" s="47">
        <f t="shared" si="15"/>
      </c>
      <c r="AO7" s="50"/>
      <c r="AP7" s="51">
        <f>IF(ISNA(MATCH(CONCATENATE(AP$2,$A7),'Výsledková listina'!$Q:$Q,0)),"",INDEX('Výsledková listina'!$B:$B,MATCH(CONCATENATE(AP$2,$A7),'Výsledková listina'!$Q:$Q,0),1))</f>
      </c>
      <c r="AQ7" s="4"/>
      <c r="AR7" s="32">
        <f t="shared" si="16"/>
      </c>
      <c r="AS7" s="47">
        <f t="shared" si="17"/>
      </c>
      <c r="AT7" s="50"/>
      <c r="AU7" s="51">
        <f>IF(ISNA(MATCH(CONCATENATE(AU$2,$A7),'Výsledková listina'!$Q:$Q,0)),"",INDEX('Výsledková listina'!$B:$B,MATCH(CONCATENATE(AU$2,$A7),'Výsledková listina'!$Q:$Q,0),1))</f>
      </c>
      <c r="AV7" s="4"/>
      <c r="AW7" s="32">
        <f t="shared" si="18"/>
      </c>
      <c r="AX7" s="47">
        <f t="shared" si="19"/>
      </c>
      <c r="AY7" s="50"/>
      <c r="AZ7" s="51">
        <f>IF(ISNA(MATCH(CONCATENATE(AZ$2,$A7),'Výsledková listina'!$Q:$Q,0)),"",INDEX('Výsledková listina'!$B:$B,MATCH(CONCATENATE(AZ$2,$A7),'Výsledková listina'!$Q:$Q,0),1))</f>
      </c>
      <c r="BA7" s="4"/>
      <c r="BB7" s="32">
        <f t="shared" si="20"/>
      </c>
      <c r="BC7" s="47">
        <f t="shared" si="21"/>
      </c>
      <c r="BD7" s="50"/>
      <c r="BE7" s="51">
        <f>IF(ISNA(MATCH(CONCATENATE(BE$2,$A7),'Výsledková listina'!$Q:$Q,0)),"",INDEX('Výsledková listina'!$B:$B,MATCH(CONCATENATE(BE$2,$A7),'Výsledková listina'!$Q:$Q,0),1))</f>
      </c>
      <c r="BF7" s="4"/>
      <c r="BG7" s="32">
        <f t="shared" si="22"/>
      </c>
      <c r="BH7" s="47">
        <f t="shared" si="23"/>
      </c>
      <c r="BI7" s="50"/>
      <c r="BJ7" s="51">
        <f>IF(ISNA(MATCH(CONCATENATE(BJ$2,$A7),'Výsledková listina'!$Q:$Q,0)),"",INDEX('Výsledková listina'!$B:$B,MATCH(CONCATENATE(BJ$2,$A7),'Výsledková listina'!$Q:$Q,0),1))</f>
      </c>
      <c r="BK7" s="4"/>
      <c r="BL7" s="32">
        <f t="shared" si="24"/>
      </c>
      <c r="BM7" s="47">
        <f t="shared" si="25"/>
      </c>
      <c r="BN7" s="50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</row>
    <row r="8" spans="1:174" s="10" customFormat="1" ht="34.5" customHeight="1">
      <c r="A8" s="5">
        <v>5</v>
      </c>
      <c r="B8" s="51" t="str">
        <f>IF(ISNA(MATCH(CONCATENATE(B$2,$A8),'Výsledková listina'!$Q:$Q,0)),"",INDEX('Výsledková listina'!$B:$B,MATCH(CONCATENATE(B$2,$A8),'Výsledková listina'!$Q:$Q,0),1))</f>
        <v>Milan Tychler</v>
      </c>
      <c r="C8" s="4">
        <v>5120</v>
      </c>
      <c r="D8" s="32">
        <f t="shared" si="0"/>
        <v>2</v>
      </c>
      <c r="E8" s="47">
        <f t="shared" si="1"/>
        <v>2</v>
      </c>
      <c r="F8" s="50"/>
      <c r="G8" s="51" t="str">
        <f>IF(ISNA(MATCH(CONCATENATE(G$2,$A8),'Výsledková listina'!$Q:$Q,0)),"",INDEX('Výsledková listina'!$B:$B,MATCH(CONCATENATE(G$2,$A8),'Výsledková listina'!$Q:$Q,0),1))</f>
        <v>Luboš Kuneš</v>
      </c>
      <c r="H8" s="4">
        <v>3420</v>
      </c>
      <c r="I8" s="32">
        <f t="shared" si="2"/>
        <v>7</v>
      </c>
      <c r="J8" s="47">
        <f t="shared" si="3"/>
        <v>7</v>
      </c>
      <c r="K8" s="50"/>
      <c r="L8" s="51" t="str">
        <f>IF(ISNA(MATCH(CONCATENATE(L$2,$A8),'Výsledková listina'!$Q:$Q,0)),"",INDEX('Výsledková listina'!$B:$B,MATCH(CONCATENATE(L$2,$A8),'Výsledková listina'!$Q:$Q,0),1))</f>
        <v>Pavel Bořuta</v>
      </c>
      <c r="M8" s="4">
        <v>9120</v>
      </c>
      <c r="N8" s="32">
        <f t="shared" si="4"/>
        <v>2</v>
      </c>
      <c r="O8" s="47">
        <f t="shared" si="5"/>
        <v>2</v>
      </c>
      <c r="P8" s="50"/>
      <c r="Q8" s="51" t="str">
        <f>IF(ISNA(MATCH(CONCATENATE(Q$2,$A8),'Výsledková listina'!$Q:$Q,0)),"",INDEX('Výsledková listina'!$B:$B,MATCH(CONCATENATE(Q$2,$A8),'Výsledková listina'!$Q:$Q,0),1))</f>
        <v>Jozef Dohnal</v>
      </c>
      <c r="R8" s="4">
        <v>880</v>
      </c>
      <c r="S8" s="32">
        <f t="shared" si="6"/>
        <v>12</v>
      </c>
      <c r="T8" s="47">
        <f t="shared" si="7"/>
        <v>12</v>
      </c>
      <c r="U8" s="50"/>
      <c r="V8" s="51" t="str">
        <f>IF(ISNA(MATCH(CONCATENATE(V$2,$A8),'Výsledková listina'!$Q:$Q,0)),"",INDEX('Výsledková listina'!$B:$B,MATCH(CONCATENATE(V$2,$A8),'Výsledková listina'!$Q:$Q,0),1))</f>
        <v>Jaroslav Burianek</v>
      </c>
      <c r="W8" s="4">
        <v>1120</v>
      </c>
      <c r="X8" s="32">
        <f t="shared" si="8"/>
        <v>11</v>
      </c>
      <c r="Y8" s="47">
        <f t="shared" si="9"/>
        <v>11</v>
      </c>
      <c r="Z8" s="50"/>
      <c r="AA8" s="51" t="str">
        <f>IF(ISNA(MATCH(CONCATENATE(AA$2,$A8),'Výsledková listina'!$Q:$Q,0)),"",INDEX('Výsledková listina'!$B:$B,MATCH(CONCATENATE(AA$2,$A8),'Výsledková listina'!$Q:$Q,0),1))</f>
        <v>František  Pelíšek</v>
      </c>
      <c r="AB8" s="4">
        <v>2480</v>
      </c>
      <c r="AC8" s="32">
        <f t="shared" si="10"/>
        <v>4</v>
      </c>
      <c r="AD8" s="47">
        <f t="shared" si="11"/>
        <v>4</v>
      </c>
      <c r="AE8" s="50"/>
      <c r="AF8" s="51">
        <f>IF(ISNA(MATCH(CONCATENATE(AF$2,$A8),'Výsledková listina'!$Q:$Q,0)),"",INDEX('Výsledková listina'!$B:$B,MATCH(CONCATENATE(AF$2,$A8),'Výsledková listina'!$Q:$Q,0),1))</f>
      </c>
      <c r="AG8" s="4"/>
      <c r="AH8" s="32">
        <f t="shared" si="12"/>
      </c>
      <c r="AI8" s="47">
        <f t="shared" si="13"/>
      </c>
      <c r="AJ8" s="50"/>
      <c r="AK8" s="51">
        <f>IF(ISNA(MATCH(CONCATENATE(AK$2,$A8),'Výsledková listina'!$Q:$Q,0)),"",INDEX('Výsledková listina'!$B:$B,MATCH(CONCATENATE(AK$2,$A8),'Výsledková listina'!$Q:$Q,0),1))</f>
      </c>
      <c r="AL8" s="4"/>
      <c r="AM8" s="32">
        <f t="shared" si="14"/>
      </c>
      <c r="AN8" s="47">
        <f t="shared" si="15"/>
      </c>
      <c r="AO8" s="50"/>
      <c r="AP8" s="51">
        <f>IF(ISNA(MATCH(CONCATENATE(AP$2,$A8),'Výsledková listina'!$Q:$Q,0)),"",INDEX('Výsledková listina'!$B:$B,MATCH(CONCATENATE(AP$2,$A8),'Výsledková listina'!$Q:$Q,0),1))</f>
      </c>
      <c r="AQ8" s="4"/>
      <c r="AR8" s="32">
        <f t="shared" si="16"/>
      </c>
      <c r="AS8" s="47">
        <f t="shared" si="17"/>
      </c>
      <c r="AT8" s="50"/>
      <c r="AU8" s="51">
        <f>IF(ISNA(MATCH(CONCATENATE(AU$2,$A8),'Výsledková listina'!$Q:$Q,0)),"",INDEX('Výsledková listina'!$B:$B,MATCH(CONCATENATE(AU$2,$A8),'Výsledková listina'!$Q:$Q,0),1))</f>
      </c>
      <c r="AV8" s="4"/>
      <c r="AW8" s="32">
        <f t="shared" si="18"/>
      </c>
      <c r="AX8" s="47">
        <f t="shared" si="19"/>
      </c>
      <c r="AY8" s="50"/>
      <c r="AZ8" s="51">
        <f>IF(ISNA(MATCH(CONCATENATE(AZ$2,$A8),'Výsledková listina'!$Q:$Q,0)),"",INDEX('Výsledková listina'!$B:$B,MATCH(CONCATENATE(AZ$2,$A8),'Výsledková listina'!$Q:$Q,0),1))</f>
      </c>
      <c r="BA8" s="4"/>
      <c r="BB8" s="32">
        <f t="shared" si="20"/>
      </c>
      <c r="BC8" s="47">
        <f t="shared" si="21"/>
      </c>
      <c r="BD8" s="50"/>
      <c r="BE8" s="51">
        <f>IF(ISNA(MATCH(CONCATENATE(BE$2,$A8),'Výsledková listina'!$Q:$Q,0)),"",INDEX('Výsledková listina'!$B:$B,MATCH(CONCATENATE(BE$2,$A8),'Výsledková listina'!$Q:$Q,0),1))</f>
      </c>
      <c r="BF8" s="4"/>
      <c r="BG8" s="32">
        <f t="shared" si="22"/>
      </c>
      <c r="BH8" s="47">
        <f t="shared" si="23"/>
      </c>
      <c r="BI8" s="50"/>
      <c r="BJ8" s="51">
        <f>IF(ISNA(MATCH(CONCATENATE(BJ$2,$A8),'Výsledková listina'!$Q:$Q,0)),"",INDEX('Výsledková listina'!$B:$B,MATCH(CONCATENATE(BJ$2,$A8),'Výsledková listina'!$Q:$Q,0),1))</f>
      </c>
      <c r="BK8" s="4"/>
      <c r="BL8" s="32">
        <f t="shared" si="24"/>
      </c>
      <c r="BM8" s="47">
        <f t="shared" si="25"/>
      </c>
      <c r="BN8" s="50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</row>
    <row r="9" spans="1:174" s="10" customFormat="1" ht="34.5" customHeight="1">
      <c r="A9" s="5">
        <v>6</v>
      </c>
      <c r="B9" s="51" t="str">
        <f>IF(ISNA(MATCH(CONCATENATE(B$2,$A9),'Výsledková listina'!$Q:$Q,0)),"",INDEX('Výsledková listina'!$B:$B,MATCH(CONCATENATE(B$2,$A9),'Výsledková listina'!$Q:$Q,0),1))</f>
        <v>Radek Křenek</v>
      </c>
      <c r="C9" s="4">
        <v>4000</v>
      </c>
      <c r="D9" s="32">
        <f t="shared" si="0"/>
        <v>3</v>
      </c>
      <c r="E9" s="47">
        <f t="shared" si="1"/>
        <v>3</v>
      </c>
      <c r="F9" s="50"/>
      <c r="G9" s="51" t="str">
        <f>IF(ISNA(MATCH(CONCATENATE(G$2,$A9),'Výsledková listina'!$Q:$Q,0)),"",INDEX('Výsledková listina'!$B:$B,MATCH(CONCATENATE(G$2,$A9),'Výsledková listina'!$Q:$Q,0),1))</f>
        <v>Petr Reichrt</v>
      </c>
      <c r="H9" s="4">
        <v>840</v>
      </c>
      <c r="I9" s="32">
        <f t="shared" si="2"/>
        <v>14</v>
      </c>
      <c r="J9" s="47">
        <f t="shared" si="3"/>
        <v>14</v>
      </c>
      <c r="K9" s="50"/>
      <c r="L9" s="51" t="str">
        <f>IF(ISNA(MATCH(CONCATENATE(L$2,$A9),'Výsledková listina'!$Q:$Q,0)),"",INDEX('Výsledková listina'!$B:$B,MATCH(CONCATENATE(L$2,$A9),'Výsledková listina'!$Q:$Q,0),1))</f>
        <v>Karel Staněk</v>
      </c>
      <c r="M9" s="4">
        <v>460</v>
      </c>
      <c r="N9" s="32">
        <f t="shared" si="4"/>
        <v>13</v>
      </c>
      <c r="O9" s="47">
        <f t="shared" si="5"/>
        <v>13</v>
      </c>
      <c r="P9" s="50"/>
      <c r="Q9" s="51" t="str">
        <f>IF(ISNA(MATCH(CONCATENATE(Q$2,$A9),'Výsledková listina'!$Q:$Q,0)),"",INDEX('Výsledková listina'!$B:$B,MATCH(CONCATENATE(Q$2,$A9),'Výsledková listina'!$Q:$Q,0),1))</f>
        <v>Radek Černý</v>
      </c>
      <c r="R9" s="4">
        <v>5740</v>
      </c>
      <c r="S9" s="32">
        <f t="shared" si="6"/>
        <v>2</v>
      </c>
      <c r="T9" s="47">
        <f t="shared" si="7"/>
        <v>2</v>
      </c>
      <c r="U9" s="50"/>
      <c r="V9" s="51" t="str">
        <f>IF(ISNA(MATCH(CONCATENATE(V$2,$A9),'Výsledková listina'!$Q:$Q,0)),"",INDEX('Výsledková listina'!$B:$B,MATCH(CONCATENATE(V$2,$A9),'Výsledková listina'!$Q:$Q,0),1))</f>
        <v>Jaroslav Dobšíček</v>
      </c>
      <c r="W9" s="4">
        <v>3480</v>
      </c>
      <c r="X9" s="32">
        <f t="shared" si="8"/>
        <v>6</v>
      </c>
      <c r="Y9" s="47">
        <f t="shared" si="9"/>
        <v>6</v>
      </c>
      <c r="Z9" s="50"/>
      <c r="AA9" s="51" t="str">
        <f>IF(ISNA(MATCH(CONCATENATE(AA$2,$A9),'Výsledková listina'!$Q:$Q,0)),"",INDEX('Výsledková listina'!$B:$B,MATCH(CONCATENATE(AA$2,$A9),'Výsledková listina'!$Q:$Q,0),1))</f>
        <v>Kalachev Ilya</v>
      </c>
      <c r="AB9" s="4">
        <v>480</v>
      </c>
      <c r="AC9" s="32">
        <f t="shared" si="10"/>
        <v>12</v>
      </c>
      <c r="AD9" s="47">
        <f t="shared" si="11"/>
        <v>12</v>
      </c>
      <c r="AE9" s="50"/>
      <c r="AF9" s="51">
        <f>IF(ISNA(MATCH(CONCATENATE(AF$2,$A9),'Výsledková listina'!$Q:$Q,0)),"",INDEX('Výsledková listina'!$B:$B,MATCH(CONCATENATE(AF$2,$A9),'Výsledková listina'!$Q:$Q,0),1))</f>
      </c>
      <c r="AG9" s="4"/>
      <c r="AH9" s="32">
        <f t="shared" si="12"/>
      </c>
      <c r="AI9" s="47">
        <f t="shared" si="13"/>
      </c>
      <c r="AJ9" s="50"/>
      <c r="AK9" s="51">
        <f>IF(ISNA(MATCH(CONCATENATE(AK$2,$A9),'Výsledková listina'!$Q:$Q,0)),"",INDEX('Výsledková listina'!$B:$B,MATCH(CONCATENATE(AK$2,$A9),'Výsledková listina'!$Q:$Q,0),1))</f>
      </c>
      <c r="AL9" s="4"/>
      <c r="AM9" s="32">
        <f t="shared" si="14"/>
      </c>
      <c r="AN9" s="47">
        <f t="shared" si="15"/>
      </c>
      <c r="AO9" s="50"/>
      <c r="AP9" s="51">
        <f>IF(ISNA(MATCH(CONCATENATE(AP$2,$A9),'Výsledková listina'!$Q:$Q,0)),"",INDEX('Výsledková listina'!$B:$B,MATCH(CONCATENATE(AP$2,$A9),'Výsledková listina'!$Q:$Q,0),1))</f>
      </c>
      <c r="AQ9" s="4"/>
      <c r="AR9" s="32">
        <f t="shared" si="16"/>
      </c>
      <c r="AS9" s="47">
        <f t="shared" si="17"/>
      </c>
      <c r="AT9" s="50"/>
      <c r="AU9" s="51">
        <f>IF(ISNA(MATCH(CONCATENATE(AU$2,$A9),'Výsledková listina'!$Q:$Q,0)),"",INDEX('Výsledková listina'!$B:$B,MATCH(CONCATENATE(AU$2,$A9),'Výsledková listina'!$Q:$Q,0),1))</f>
      </c>
      <c r="AV9" s="4"/>
      <c r="AW9" s="32">
        <f t="shared" si="18"/>
      </c>
      <c r="AX9" s="47">
        <f t="shared" si="19"/>
      </c>
      <c r="AY9" s="50"/>
      <c r="AZ9" s="51">
        <f>IF(ISNA(MATCH(CONCATENATE(AZ$2,$A9),'Výsledková listina'!$Q:$Q,0)),"",INDEX('Výsledková listina'!$B:$B,MATCH(CONCATENATE(AZ$2,$A9),'Výsledková listina'!$Q:$Q,0),1))</f>
      </c>
      <c r="BA9" s="4"/>
      <c r="BB9" s="32">
        <f t="shared" si="20"/>
      </c>
      <c r="BC9" s="47">
        <f t="shared" si="21"/>
      </c>
      <c r="BD9" s="50"/>
      <c r="BE9" s="51">
        <f>IF(ISNA(MATCH(CONCATENATE(BE$2,$A9),'Výsledková listina'!$Q:$Q,0)),"",INDEX('Výsledková listina'!$B:$B,MATCH(CONCATENATE(BE$2,$A9),'Výsledková listina'!$Q:$Q,0),1))</f>
      </c>
      <c r="BF9" s="4"/>
      <c r="BG9" s="32">
        <f t="shared" si="22"/>
      </c>
      <c r="BH9" s="47">
        <f t="shared" si="23"/>
      </c>
      <c r="BI9" s="50"/>
      <c r="BJ9" s="51">
        <f>IF(ISNA(MATCH(CONCATENATE(BJ$2,$A9),'Výsledková listina'!$Q:$Q,0)),"",INDEX('Výsledková listina'!$B:$B,MATCH(CONCATENATE(BJ$2,$A9),'Výsledková listina'!$Q:$Q,0),1))</f>
      </c>
      <c r="BK9" s="4"/>
      <c r="BL9" s="32">
        <f t="shared" si="24"/>
      </c>
      <c r="BM9" s="47">
        <f t="shared" si="25"/>
      </c>
      <c r="BN9" s="50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</row>
    <row r="10" spans="1:174" s="10" customFormat="1" ht="34.5" customHeight="1">
      <c r="A10" s="5">
        <v>7</v>
      </c>
      <c r="B10" s="51" t="str">
        <f>IF(ISNA(MATCH(CONCATENATE(B$2,$A10),'Výsledková listina'!$Q:$Q,0)),"",INDEX('Výsledková listina'!$B:$B,MATCH(CONCATENATE(B$2,$A10),'Výsledková listina'!$Q:$Q,0),1))</f>
        <v>Pavel Smola</v>
      </c>
      <c r="C10" s="4">
        <v>3820</v>
      </c>
      <c r="D10" s="32">
        <f t="shared" si="0"/>
        <v>5</v>
      </c>
      <c r="E10" s="47">
        <f t="shared" si="1"/>
        <v>5</v>
      </c>
      <c r="F10" s="50"/>
      <c r="G10" s="51" t="str">
        <f>IF(ISNA(MATCH(CONCATENATE(G$2,$A10),'Výsledková listina'!$Q:$Q,0)),"",INDEX('Výsledková listina'!$B:$B,MATCH(CONCATENATE(G$2,$A10),'Výsledková listina'!$Q:$Q,0),1))</f>
        <v>Jan Novák</v>
      </c>
      <c r="H10" s="4">
        <v>4720</v>
      </c>
      <c r="I10" s="32">
        <f t="shared" si="2"/>
        <v>5</v>
      </c>
      <c r="J10" s="47">
        <f t="shared" si="3"/>
        <v>5</v>
      </c>
      <c r="K10" s="50"/>
      <c r="L10" s="51" t="str">
        <f>IF(ISNA(MATCH(CONCATENATE(L$2,$A10),'Výsledková listina'!$Q:$Q,0)),"",INDEX('Výsledková listina'!$B:$B,MATCH(CONCATENATE(L$2,$A10),'Výsledková listina'!$Q:$Q,0),1))</f>
        <v>Václav Hulec</v>
      </c>
      <c r="M10" s="4">
        <v>240</v>
      </c>
      <c r="N10" s="32">
        <f t="shared" si="4"/>
        <v>14</v>
      </c>
      <c r="O10" s="47">
        <f t="shared" si="5"/>
        <v>14</v>
      </c>
      <c r="P10" s="50"/>
      <c r="Q10" s="51" t="str">
        <f>IF(ISNA(MATCH(CONCATENATE(Q$2,$A10),'Výsledková listina'!$Q:$Q,0)),"",INDEX('Výsledková listina'!$B:$B,MATCH(CONCATENATE(Q$2,$A10),'Výsledková listina'!$Q:$Q,0),1))</f>
        <v>Petr Vymazal</v>
      </c>
      <c r="R10" s="4">
        <v>900</v>
      </c>
      <c r="S10" s="32">
        <f t="shared" si="6"/>
        <v>11</v>
      </c>
      <c r="T10" s="47">
        <f t="shared" si="7"/>
        <v>11</v>
      </c>
      <c r="U10" s="50"/>
      <c r="V10" s="51" t="str">
        <f>IF(ISNA(MATCH(CONCATENATE(V$2,$A10),'Výsledková listina'!$Q:$Q,0)),"",INDEX('Výsledková listina'!$B:$B,MATCH(CONCATENATE(V$2,$A10),'Výsledková listina'!$Q:$Q,0),1))</f>
        <v>Jiří Ludvík</v>
      </c>
      <c r="W10" s="4">
        <v>2180</v>
      </c>
      <c r="X10" s="32">
        <f t="shared" si="8"/>
        <v>9</v>
      </c>
      <c r="Y10" s="47">
        <f t="shared" si="9"/>
        <v>9</v>
      </c>
      <c r="Z10" s="50"/>
      <c r="AA10" s="51" t="str">
        <f>IF(ISNA(MATCH(CONCATENATE(AA$2,$A10),'Výsledková listina'!$Q:$Q,0)),"",INDEX('Výsledková listina'!$B:$B,MATCH(CONCATENATE(AA$2,$A10),'Výsledková listina'!$Q:$Q,0),1))</f>
        <v>Vladimír Hrabal</v>
      </c>
      <c r="AB10" s="4">
        <v>6800</v>
      </c>
      <c r="AC10" s="32">
        <f t="shared" si="10"/>
        <v>2</v>
      </c>
      <c r="AD10" s="47">
        <f t="shared" si="11"/>
        <v>2</v>
      </c>
      <c r="AE10" s="50"/>
      <c r="AF10" s="51">
        <f>IF(ISNA(MATCH(CONCATENATE(AF$2,$A10),'Výsledková listina'!$Q:$Q,0)),"",INDEX('Výsledková listina'!$B:$B,MATCH(CONCATENATE(AF$2,$A10),'Výsledková listina'!$Q:$Q,0),1))</f>
      </c>
      <c r="AG10" s="4"/>
      <c r="AH10" s="32">
        <f t="shared" si="12"/>
      </c>
      <c r="AI10" s="47">
        <f t="shared" si="13"/>
      </c>
      <c r="AJ10" s="50"/>
      <c r="AK10" s="51">
        <f>IF(ISNA(MATCH(CONCATENATE(AK$2,$A10),'Výsledková listina'!$Q:$Q,0)),"",INDEX('Výsledková listina'!$B:$B,MATCH(CONCATENATE(AK$2,$A10),'Výsledková listina'!$Q:$Q,0),1))</f>
      </c>
      <c r="AL10" s="4"/>
      <c r="AM10" s="32">
        <f t="shared" si="14"/>
      </c>
      <c r="AN10" s="47">
        <f t="shared" si="15"/>
      </c>
      <c r="AO10" s="50"/>
      <c r="AP10" s="51">
        <f>IF(ISNA(MATCH(CONCATENATE(AP$2,$A10),'Výsledková listina'!$Q:$Q,0)),"",INDEX('Výsledková listina'!$B:$B,MATCH(CONCATENATE(AP$2,$A10),'Výsledková listina'!$Q:$Q,0),1))</f>
      </c>
      <c r="AQ10" s="4"/>
      <c r="AR10" s="32">
        <f t="shared" si="16"/>
      </c>
      <c r="AS10" s="47">
        <f t="shared" si="17"/>
      </c>
      <c r="AT10" s="50"/>
      <c r="AU10" s="51">
        <f>IF(ISNA(MATCH(CONCATENATE(AU$2,$A10),'Výsledková listina'!$Q:$Q,0)),"",INDEX('Výsledková listina'!$B:$B,MATCH(CONCATENATE(AU$2,$A10),'Výsledková listina'!$Q:$Q,0),1))</f>
      </c>
      <c r="AV10" s="4"/>
      <c r="AW10" s="32">
        <f t="shared" si="18"/>
      </c>
      <c r="AX10" s="47">
        <f t="shared" si="19"/>
      </c>
      <c r="AY10" s="50"/>
      <c r="AZ10" s="51">
        <f>IF(ISNA(MATCH(CONCATENATE(AZ$2,$A10),'Výsledková listina'!$Q:$Q,0)),"",INDEX('Výsledková listina'!$B:$B,MATCH(CONCATENATE(AZ$2,$A10),'Výsledková listina'!$Q:$Q,0),1))</f>
      </c>
      <c r="BA10" s="4"/>
      <c r="BB10" s="32">
        <f t="shared" si="20"/>
      </c>
      <c r="BC10" s="47">
        <f t="shared" si="21"/>
      </c>
      <c r="BD10" s="50"/>
      <c r="BE10" s="51">
        <f>IF(ISNA(MATCH(CONCATENATE(BE$2,$A10),'Výsledková listina'!$Q:$Q,0)),"",INDEX('Výsledková listina'!$B:$B,MATCH(CONCATENATE(BE$2,$A10),'Výsledková listina'!$Q:$Q,0),1))</f>
      </c>
      <c r="BF10" s="4"/>
      <c r="BG10" s="32">
        <f t="shared" si="22"/>
      </c>
      <c r="BH10" s="47">
        <f t="shared" si="23"/>
      </c>
      <c r="BI10" s="50"/>
      <c r="BJ10" s="51">
        <f>IF(ISNA(MATCH(CONCATENATE(BJ$2,$A10),'Výsledková listina'!$Q:$Q,0)),"",INDEX('Výsledková listina'!$B:$B,MATCH(CONCATENATE(BJ$2,$A10),'Výsledková listina'!$Q:$Q,0),1))</f>
      </c>
      <c r="BK10" s="4"/>
      <c r="BL10" s="32">
        <f t="shared" si="24"/>
      </c>
      <c r="BM10" s="47">
        <f t="shared" si="25"/>
      </c>
      <c r="BN10" s="50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</row>
    <row r="11" spans="1:174" s="10" customFormat="1" ht="34.5" customHeight="1">
      <c r="A11" s="5">
        <v>8</v>
      </c>
      <c r="B11" s="51" t="str">
        <f>IF(ISNA(MATCH(CONCATENATE(B$2,$A11),'Výsledková listina'!$Q:$Q,0)),"",INDEX('Výsledková listina'!$B:$B,MATCH(CONCATENATE(B$2,$A11),'Výsledková listina'!$Q:$Q,0),1))</f>
        <v>Jakub Bárta</v>
      </c>
      <c r="C11" s="4">
        <v>3520</v>
      </c>
      <c r="D11" s="32">
        <f t="shared" si="0"/>
        <v>6</v>
      </c>
      <c r="E11" s="47">
        <f t="shared" si="1"/>
        <v>6</v>
      </c>
      <c r="F11" s="50"/>
      <c r="G11" s="51" t="str">
        <f>IF(ISNA(MATCH(CONCATENATE(G$2,$A11),'Výsledková listina'!$Q:$Q,0)),"",INDEX('Výsledková listina'!$B:$B,MATCH(CONCATENATE(G$2,$A11),'Výsledková listina'!$Q:$Q,0),1))</f>
        <v>Roman Srb</v>
      </c>
      <c r="H11" s="4">
        <v>2700</v>
      </c>
      <c r="I11" s="32">
        <f t="shared" si="2"/>
        <v>8</v>
      </c>
      <c r="J11" s="47">
        <f t="shared" si="3"/>
        <v>8</v>
      </c>
      <c r="K11" s="50"/>
      <c r="L11" s="51" t="str">
        <f>IF(ISNA(MATCH(CONCATENATE(L$2,$A11),'Výsledková listina'!$Q:$Q,0)),"",INDEX('Výsledková listina'!$B:$B,MATCH(CONCATENATE(L$2,$A11),'Výsledková listina'!$Q:$Q,0),1))</f>
        <v>Václav Bárta</v>
      </c>
      <c r="M11" s="4">
        <v>4920</v>
      </c>
      <c r="N11" s="32">
        <f t="shared" si="4"/>
        <v>4</v>
      </c>
      <c r="O11" s="47">
        <f t="shared" si="5"/>
        <v>4</v>
      </c>
      <c r="P11" s="50"/>
      <c r="Q11" s="51" t="str">
        <f>IF(ISNA(MATCH(CONCATENATE(Q$2,$A11),'Výsledková listina'!$Q:$Q,0)),"",INDEX('Výsledková listina'!$B:$B,MATCH(CONCATENATE(Q$2,$A11),'Výsledková listina'!$Q:$Q,0),1))</f>
        <v>Glinskiy Sergey</v>
      </c>
      <c r="R11" s="4">
        <v>4680</v>
      </c>
      <c r="S11" s="32">
        <f t="shared" si="6"/>
        <v>3</v>
      </c>
      <c r="T11" s="47">
        <f t="shared" si="7"/>
        <v>3</v>
      </c>
      <c r="U11" s="50"/>
      <c r="V11" s="51" t="str">
        <f>IF(ISNA(MATCH(CONCATENATE(V$2,$A11),'Výsledková listina'!$Q:$Q,0)),"",INDEX('Výsledková listina'!$B:$B,MATCH(CONCATENATE(V$2,$A11),'Výsledková listina'!$Q:$Q,0),1))</f>
        <v>Miroslav Stejskal</v>
      </c>
      <c r="W11" s="4">
        <v>1780</v>
      </c>
      <c r="X11" s="32">
        <f t="shared" si="8"/>
        <v>10</v>
      </c>
      <c r="Y11" s="47">
        <f t="shared" si="9"/>
        <v>10</v>
      </c>
      <c r="Z11" s="50"/>
      <c r="AA11" s="51" t="str">
        <f>IF(ISNA(MATCH(CONCATENATE(AA$2,$A11),'Výsledková listina'!$Q:$Q,0)),"",INDEX('Výsledková listina'!$B:$B,MATCH(CONCATENATE(AA$2,$A11),'Výsledková listina'!$Q:$Q,0),1))</f>
        <v>Martin Maťák</v>
      </c>
      <c r="AB11" s="4">
        <v>11820</v>
      </c>
      <c r="AC11" s="32">
        <f t="shared" si="10"/>
        <v>1</v>
      </c>
      <c r="AD11" s="47">
        <f t="shared" si="11"/>
        <v>1</v>
      </c>
      <c r="AE11" s="50"/>
      <c r="AF11" s="51">
        <f>IF(ISNA(MATCH(CONCATENATE(AF$2,$A11),'Výsledková listina'!$Q:$Q,0)),"",INDEX('Výsledková listina'!$B:$B,MATCH(CONCATENATE(AF$2,$A11),'Výsledková listina'!$Q:$Q,0),1))</f>
      </c>
      <c r="AG11" s="4"/>
      <c r="AH11" s="32">
        <f t="shared" si="12"/>
      </c>
      <c r="AI11" s="47">
        <f t="shared" si="13"/>
      </c>
      <c r="AJ11" s="50"/>
      <c r="AK11" s="51">
        <f>IF(ISNA(MATCH(CONCATENATE(AK$2,$A11),'Výsledková listina'!$Q:$Q,0)),"",INDEX('Výsledková listina'!$B:$B,MATCH(CONCATENATE(AK$2,$A11),'Výsledková listina'!$Q:$Q,0),1))</f>
      </c>
      <c r="AL11" s="4"/>
      <c r="AM11" s="32">
        <f t="shared" si="14"/>
      </c>
      <c r="AN11" s="47">
        <f t="shared" si="15"/>
      </c>
      <c r="AO11" s="50"/>
      <c r="AP11" s="51">
        <f>IF(ISNA(MATCH(CONCATENATE(AP$2,$A11),'Výsledková listina'!$Q:$Q,0)),"",INDEX('Výsledková listina'!$B:$B,MATCH(CONCATENATE(AP$2,$A11),'Výsledková listina'!$Q:$Q,0),1))</f>
      </c>
      <c r="AQ11" s="4"/>
      <c r="AR11" s="32">
        <f t="shared" si="16"/>
      </c>
      <c r="AS11" s="47">
        <f t="shared" si="17"/>
      </c>
      <c r="AT11" s="50"/>
      <c r="AU11" s="51">
        <f>IF(ISNA(MATCH(CONCATENATE(AU$2,$A11),'Výsledková listina'!$Q:$Q,0)),"",INDEX('Výsledková listina'!$B:$B,MATCH(CONCATENATE(AU$2,$A11),'Výsledková listina'!$Q:$Q,0),1))</f>
      </c>
      <c r="AV11" s="4"/>
      <c r="AW11" s="32">
        <f t="shared" si="18"/>
      </c>
      <c r="AX11" s="47">
        <f t="shared" si="19"/>
      </c>
      <c r="AY11" s="50"/>
      <c r="AZ11" s="51">
        <f>IF(ISNA(MATCH(CONCATENATE(AZ$2,$A11),'Výsledková listina'!$Q:$Q,0)),"",INDEX('Výsledková listina'!$B:$B,MATCH(CONCATENATE(AZ$2,$A11),'Výsledková listina'!$Q:$Q,0),1))</f>
      </c>
      <c r="BA11" s="4"/>
      <c r="BB11" s="32">
        <f t="shared" si="20"/>
      </c>
      <c r="BC11" s="47">
        <f t="shared" si="21"/>
      </c>
      <c r="BD11" s="50"/>
      <c r="BE11" s="51">
        <f>IF(ISNA(MATCH(CONCATENATE(BE$2,$A11),'Výsledková listina'!$Q:$Q,0)),"",INDEX('Výsledková listina'!$B:$B,MATCH(CONCATENATE(BE$2,$A11),'Výsledková listina'!$Q:$Q,0),1))</f>
      </c>
      <c r="BF11" s="4"/>
      <c r="BG11" s="32">
        <f t="shared" si="22"/>
      </c>
      <c r="BH11" s="47">
        <f t="shared" si="23"/>
      </c>
      <c r="BI11" s="50"/>
      <c r="BJ11" s="51">
        <f>IF(ISNA(MATCH(CONCATENATE(BJ$2,$A11),'Výsledková listina'!$Q:$Q,0)),"",INDEX('Výsledková listina'!$B:$B,MATCH(CONCATENATE(BJ$2,$A11),'Výsledková listina'!$Q:$Q,0),1))</f>
      </c>
      <c r="BK11" s="4"/>
      <c r="BL11" s="32">
        <f t="shared" si="24"/>
      </c>
      <c r="BM11" s="47">
        <f t="shared" si="25"/>
      </c>
      <c r="BN11" s="50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</row>
    <row r="12" spans="1:174" s="10" customFormat="1" ht="34.5" customHeight="1">
      <c r="A12" s="5">
        <v>9</v>
      </c>
      <c r="B12" s="51" t="str">
        <f>IF(ISNA(MATCH(CONCATENATE(B$2,$A12),'Výsledková listina'!$Q:$Q,0)),"",INDEX('Výsledková listina'!$B:$B,MATCH(CONCATENATE(B$2,$A12),'Výsledková listina'!$Q:$Q,0),1))</f>
        <v>Jaroslav Peterka </v>
      </c>
      <c r="C12" s="4">
        <v>460</v>
      </c>
      <c r="D12" s="32">
        <f t="shared" si="0"/>
        <v>14</v>
      </c>
      <c r="E12" s="47">
        <f t="shared" si="1"/>
        <v>14</v>
      </c>
      <c r="F12" s="50"/>
      <c r="G12" s="51" t="str">
        <f>IF(ISNA(MATCH(CONCATENATE(G$2,$A12),'Výsledková listina'!$Q:$Q,0)),"",INDEX('Výsledková listina'!$B:$B,MATCH(CONCATENATE(G$2,$A12),'Výsledková listina'!$Q:$Q,0),1))</f>
        <v>Jan Prepsl</v>
      </c>
      <c r="H12" s="4">
        <v>1360</v>
      </c>
      <c r="I12" s="32">
        <f t="shared" si="2"/>
        <v>13</v>
      </c>
      <c r="J12" s="47">
        <f t="shared" si="3"/>
        <v>13</v>
      </c>
      <c r="K12" s="50"/>
      <c r="L12" s="51" t="str">
        <f>IF(ISNA(MATCH(CONCATENATE(L$2,$A12),'Výsledková listina'!$Q:$Q,0)),"",INDEX('Výsledková listina'!$B:$B,MATCH(CONCATENATE(L$2,$A12),'Výsledková listina'!$Q:$Q,0),1))</f>
        <v>Jaroslav Kameník</v>
      </c>
      <c r="M12" s="4">
        <v>1640</v>
      </c>
      <c r="N12" s="32">
        <f t="shared" si="4"/>
        <v>10</v>
      </c>
      <c r="O12" s="47">
        <f t="shared" si="5"/>
        <v>10</v>
      </c>
      <c r="P12" s="50"/>
      <c r="Q12" s="51" t="str">
        <f>IF(ISNA(MATCH(CONCATENATE(Q$2,$A12),'Výsledková listina'!$Q:$Q,0)),"",INDEX('Výsledková listina'!$B:$B,MATCH(CONCATENATE(Q$2,$A12),'Výsledková listina'!$Q:$Q,0),1))</f>
        <v>Michal Řehoř</v>
      </c>
      <c r="R12" s="4">
        <v>200</v>
      </c>
      <c r="S12" s="32">
        <f t="shared" si="6"/>
        <v>13</v>
      </c>
      <c r="T12" s="47">
        <f t="shared" si="7"/>
        <v>13</v>
      </c>
      <c r="U12" s="50"/>
      <c r="V12" s="51" t="str">
        <f>IF(ISNA(MATCH(CONCATENATE(V$2,$A12),'Výsledková listina'!$Q:$Q,0)),"",INDEX('Výsledková listina'!$B:$B,MATCH(CONCATENATE(V$2,$A12),'Výsledková listina'!$Q:$Q,0),1))</f>
        <v>Kája Staněk</v>
      </c>
      <c r="W12" s="4">
        <v>6620</v>
      </c>
      <c r="X12" s="32">
        <f t="shared" si="8"/>
        <v>2</v>
      </c>
      <c r="Y12" s="47">
        <f t="shared" si="9"/>
        <v>2</v>
      </c>
      <c r="Z12" s="50"/>
      <c r="AA12" s="51" t="str">
        <f>IF(ISNA(MATCH(CONCATENATE(AA$2,$A12),'Výsledková listina'!$Q:$Q,0)),"",INDEX('Výsledková listina'!$B:$B,MATCH(CONCATENATE(AA$2,$A12),'Výsledková listina'!$Q:$Q,0),1))</f>
        <v>Ladislav Chalupa</v>
      </c>
      <c r="AB12" s="4">
        <v>3280</v>
      </c>
      <c r="AC12" s="32">
        <f t="shared" si="10"/>
        <v>3</v>
      </c>
      <c r="AD12" s="47">
        <f t="shared" si="11"/>
        <v>3</v>
      </c>
      <c r="AE12" s="50"/>
      <c r="AF12" s="51">
        <f>IF(ISNA(MATCH(CONCATENATE(AF$2,$A12),'Výsledková listina'!$Q:$Q,0)),"",INDEX('Výsledková listina'!$B:$B,MATCH(CONCATENATE(AF$2,$A12),'Výsledková listina'!$Q:$Q,0),1))</f>
      </c>
      <c r="AG12" s="4"/>
      <c r="AH12" s="32">
        <f t="shared" si="12"/>
      </c>
      <c r="AI12" s="47">
        <f t="shared" si="13"/>
      </c>
      <c r="AJ12" s="50"/>
      <c r="AK12" s="51">
        <f>IF(ISNA(MATCH(CONCATENATE(AK$2,$A12),'Výsledková listina'!$Q:$Q,0)),"",INDEX('Výsledková listina'!$B:$B,MATCH(CONCATENATE(AK$2,$A12),'Výsledková listina'!$Q:$Q,0),1))</f>
      </c>
      <c r="AL12" s="4"/>
      <c r="AM12" s="32">
        <f t="shared" si="14"/>
      </c>
      <c r="AN12" s="47">
        <f t="shared" si="15"/>
      </c>
      <c r="AO12" s="50"/>
      <c r="AP12" s="51">
        <f>IF(ISNA(MATCH(CONCATENATE(AP$2,$A12),'Výsledková listina'!$Q:$Q,0)),"",INDEX('Výsledková listina'!$B:$B,MATCH(CONCATENATE(AP$2,$A12),'Výsledková listina'!$Q:$Q,0),1))</f>
      </c>
      <c r="AQ12" s="4"/>
      <c r="AR12" s="32">
        <f t="shared" si="16"/>
      </c>
      <c r="AS12" s="47">
        <f t="shared" si="17"/>
      </c>
      <c r="AT12" s="50"/>
      <c r="AU12" s="51">
        <f>IF(ISNA(MATCH(CONCATENATE(AU$2,$A12),'Výsledková listina'!$Q:$Q,0)),"",INDEX('Výsledková listina'!$B:$B,MATCH(CONCATENATE(AU$2,$A12),'Výsledková listina'!$Q:$Q,0),1))</f>
      </c>
      <c r="AV12" s="4"/>
      <c r="AW12" s="32">
        <f t="shared" si="18"/>
      </c>
      <c r="AX12" s="47">
        <f t="shared" si="19"/>
      </c>
      <c r="AY12" s="50"/>
      <c r="AZ12" s="51">
        <f>IF(ISNA(MATCH(CONCATENATE(AZ$2,$A12),'Výsledková listina'!$Q:$Q,0)),"",INDEX('Výsledková listina'!$B:$B,MATCH(CONCATENATE(AZ$2,$A12),'Výsledková listina'!$Q:$Q,0),1))</f>
      </c>
      <c r="BA12" s="4"/>
      <c r="BB12" s="32">
        <f t="shared" si="20"/>
      </c>
      <c r="BC12" s="47">
        <f t="shared" si="21"/>
      </c>
      <c r="BD12" s="50"/>
      <c r="BE12" s="51">
        <f>IF(ISNA(MATCH(CONCATENATE(BE$2,$A12),'Výsledková listina'!$Q:$Q,0)),"",INDEX('Výsledková listina'!$B:$B,MATCH(CONCATENATE(BE$2,$A12),'Výsledková listina'!$Q:$Q,0),1))</f>
      </c>
      <c r="BF12" s="4"/>
      <c r="BG12" s="32">
        <f t="shared" si="22"/>
      </c>
      <c r="BH12" s="47">
        <f t="shared" si="23"/>
      </c>
      <c r="BI12" s="50"/>
      <c r="BJ12" s="51">
        <f>IF(ISNA(MATCH(CONCATENATE(BJ$2,$A12),'Výsledková listina'!$Q:$Q,0)),"",INDEX('Výsledková listina'!$B:$B,MATCH(CONCATENATE(BJ$2,$A12),'Výsledková listina'!$Q:$Q,0),1))</f>
      </c>
      <c r="BK12" s="4"/>
      <c r="BL12" s="32">
        <f t="shared" si="24"/>
      </c>
      <c r="BM12" s="47">
        <f t="shared" si="25"/>
      </c>
      <c r="BN12" s="50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</row>
    <row r="13" spans="1:174" s="10" customFormat="1" ht="34.5" customHeight="1">
      <c r="A13" s="5">
        <v>10</v>
      </c>
      <c r="B13" s="51" t="str">
        <f>IF(ISNA(MATCH(CONCATENATE(B$2,$A13),'Výsledková listina'!$Q:$Q,0)),"",INDEX('Výsledková listina'!$B:$B,MATCH(CONCATENATE(B$2,$A13),'Výsledková listina'!$Q:$Q,0),1))</f>
        <v>Josef Peřina</v>
      </c>
      <c r="C13" s="4">
        <v>5460</v>
      </c>
      <c r="D13" s="32">
        <f t="shared" si="0"/>
        <v>1</v>
      </c>
      <c r="E13" s="47">
        <f t="shared" si="1"/>
        <v>1</v>
      </c>
      <c r="F13" s="50"/>
      <c r="G13" s="51" t="str">
        <f>IF(ISNA(MATCH(CONCATENATE(G$2,$A13),'Výsledková listina'!$Q:$Q,0)),"",INDEX('Výsledková listina'!$B:$B,MATCH(CONCATENATE(G$2,$A13),'Výsledková listina'!$Q:$Q,0),1))</f>
        <v>Petr Havlíček</v>
      </c>
      <c r="H13" s="4">
        <v>2680</v>
      </c>
      <c r="I13" s="32">
        <f t="shared" si="2"/>
        <v>9</v>
      </c>
      <c r="J13" s="47">
        <f t="shared" si="3"/>
        <v>9</v>
      </c>
      <c r="K13" s="50"/>
      <c r="L13" s="51" t="str">
        <f>IF(ISNA(MATCH(CONCATENATE(L$2,$A13),'Výsledková listina'!$Q:$Q,0)),"",INDEX('Výsledková listina'!$B:$B,MATCH(CONCATENATE(L$2,$A13),'Výsledková listina'!$Q:$Q,0),1))</f>
        <v>Petr Funda</v>
      </c>
      <c r="M13" s="4">
        <v>1900</v>
      </c>
      <c r="N13" s="32">
        <f t="shared" si="4"/>
        <v>9</v>
      </c>
      <c r="O13" s="47">
        <f t="shared" si="5"/>
        <v>9</v>
      </c>
      <c r="P13" s="50"/>
      <c r="Q13" s="51" t="str">
        <f>IF(ISNA(MATCH(CONCATENATE(Q$2,$A13),'Výsledková listina'!$Q:$Q,0)),"",INDEX('Výsledková listina'!$B:$B,MATCH(CONCATENATE(Q$2,$A13),'Výsledková listina'!$Q:$Q,0),1))</f>
        <v>Václav Hanousek</v>
      </c>
      <c r="R13" s="4">
        <v>3340</v>
      </c>
      <c r="S13" s="32">
        <f t="shared" si="6"/>
        <v>5</v>
      </c>
      <c r="T13" s="47">
        <f t="shared" si="7"/>
        <v>5</v>
      </c>
      <c r="U13" s="50"/>
      <c r="V13" s="51" t="str">
        <f>IF(ISNA(MATCH(CONCATENATE(V$2,$A13),'Výsledková listina'!$Q:$Q,0)),"",INDEX('Výsledková listina'!$B:$B,MATCH(CONCATENATE(V$2,$A13),'Výsledková listina'!$Q:$Q,0),1))</f>
        <v>Kateřina Bechyňská</v>
      </c>
      <c r="W13" s="4">
        <v>0</v>
      </c>
      <c r="X13" s="32">
        <f t="shared" si="8"/>
        <v>13</v>
      </c>
      <c r="Y13" s="47">
        <f t="shared" si="9"/>
        <v>13</v>
      </c>
      <c r="Z13" s="50"/>
      <c r="AA13" s="51" t="str">
        <f>IF(ISNA(MATCH(CONCATENATE(AA$2,$A13),'Výsledková listina'!$Q:$Q,0)),"",INDEX('Výsledková listina'!$B:$B,MATCH(CONCATENATE(AA$2,$A13),'Výsledková listina'!$Q:$Q,0),1))</f>
        <v>Alois Hádek</v>
      </c>
      <c r="AB13" s="4">
        <v>200</v>
      </c>
      <c r="AC13" s="32">
        <f t="shared" si="10"/>
        <v>14</v>
      </c>
      <c r="AD13" s="47">
        <f t="shared" si="11"/>
        <v>14</v>
      </c>
      <c r="AE13" s="50"/>
      <c r="AF13" s="51">
        <f>IF(ISNA(MATCH(CONCATENATE(AF$2,$A13),'Výsledková listina'!$Q:$Q,0)),"",INDEX('Výsledková listina'!$B:$B,MATCH(CONCATENATE(AF$2,$A13),'Výsledková listina'!$Q:$Q,0),1))</f>
      </c>
      <c r="AG13" s="4"/>
      <c r="AH13" s="32">
        <f t="shared" si="12"/>
      </c>
      <c r="AI13" s="47">
        <f t="shared" si="13"/>
      </c>
      <c r="AJ13" s="50"/>
      <c r="AK13" s="51">
        <f>IF(ISNA(MATCH(CONCATENATE(AK$2,$A13),'Výsledková listina'!$Q:$Q,0)),"",INDEX('Výsledková listina'!$B:$B,MATCH(CONCATENATE(AK$2,$A13),'Výsledková listina'!$Q:$Q,0),1))</f>
      </c>
      <c r="AL13" s="4"/>
      <c r="AM13" s="32">
        <f t="shared" si="14"/>
      </c>
      <c r="AN13" s="47">
        <f t="shared" si="15"/>
      </c>
      <c r="AO13" s="50"/>
      <c r="AP13" s="51">
        <f>IF(ISNA(MATCH(CONCATENATE(AP$2,$A13),'Výsledková listina'!$Q:$Q,0)),"",INDEX('Výsledková listina'!$B:$B,MATCH(CONCATENATE(AP$2,$A13),'Výsledková listina'!$Q:$Q,0),1))</f>
      </c>
      <c r="AQ13" s="4"/>
      <c r="AR13" s="32">
        <f t="shared" si="16"/>
      </c>
      <c r="AS13" s="47">
        <f t="shared" si="17"/>
      </c>
      <c r="AT13" s="50"/>
      <c r="AU13" s="51">
        <f>IF(ISNA(MATCH(CONCATENATE(AU$2,$A13),'Výsledková listina'!$Q:$Q,0)),"",INDEX('Výsledková listina'!$B:$B,MATCH(CONCATENATE(AU$2,$A13),'Výsledková listina'!$Q:$Q,0),1))</f>
      </c>
      <c r="AV13" s="4"/>
      <c r="AW13" s="32">
        <f t="shared" si="18"/>
      </c>
      <c r="AX13" s="47">
        <f t="shared" si="19"/>
      </c>
      <c r="AY13" s="50"/>
      <c r="AZ13" s="51">
        <f>IF(ISNA(MATCH(CONCATENATE(AZ$2,$A13),'Výsledková listina'!$Q:$Q,0)),"",INDEX('Výsledková listina'!$B:$B,MATCH(CONCATENATE(AZ$2,$A13),'Výsledková listina'!$Q:$Q,0),1))</f>
      </c>
      <c r="BA13" s="4"/>
      <c r="BB13" s="32">
        <f t="shared" si="20"/>
      </c>
      <c r="BC13" s="47">
        <f t="shared" si="21"/>
      </c>
      <c r="BD13" s="50"/>
      <c r="BE13" s="51">
        <f>IF(ISNA(MATCH(CONCATENATE(BE$2,$A13),'Výsledková listina'!$Q:$Q,0)),"",INDEX('Výsledková listina'!$B:$B,MATCH(CONCATENATE(BE$2,$A13),'Výsledková listina'!$Q:$Q,0),1))</f>
      </c>
      <c r="BF13" s="4"/>
      <c r="BG13" s="32">
        <f t="shared" si="22"/>
      </c>
      <c r="BH13" s="47">
        <f t="shared" si="23"/>
      </c>
      <c r="BI13" s="50"/>
      <c r="BJ13" s="51">
        <f>IF(ISNA(MATCH(CONCATENATE(BJ$2,$A13),'Výsledková listina'!$Q:$Q,0)),"",INDEX('Výsledková listina'!$B:$B,MATCH(CONCATENATE(BJ$2,$A13),'Výsledková listina'!$Q:$Q,0),1))</f>
      </c>
      <c r="BK13" s="4"/>
      <c r="BL13" s="32">
        <f t="shared" si="24"/>
      </c>
      <c r="BM13" s="47">
        <f t="shared" si="25"/>
      </c>
      <c r="BN13" s="50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</row>
    <row r="14" spans="1:174" s="10" customFormat="1" ht="34.5" customHeight="1">
      <c r="A14" s="5">
        <v>11</v>
      </c>
      <c r="B14" s="51" t="str">
        <f>IF(ISNA(MATCH(CONCATENATE(B$2,$A14),'Výsledková listina'!$Q:$Q,0)),"",INDEX('Výsledková listina'!$B:$B,MATCH(CONCATENATE(B$2,$A14),'Výsledková listina'!$Q:$Q,0),1))</f>
        <v>Petr Skála</v>
      </c>
      <c r="C14" s="4">
        <v>640</v>
      </c>
      <c r="D14" s="32">
        <f t="shared" si="0"/>
        <v>13</v>
      </c>
      <c r="E14" s="47">
        <f t="shared" si="1"/>
        <v>13</v>
      </c>
      <c r="F14" s="50"/>
      <c r="G14" s="51" t="str">
        <f>IF(ISNA(MATCH(CONCATENATE(G$2,$A14),'Výsledková listina'!$Q:$Q,0)),"",INDEX('Výsledková listina'!$B:$B,MATCH(CONCATENATE(G$2,$A14),'Výsledková listina'!$Q:$Q,0),1))</f>
        <v>Petr Toth</v>
      </c>
      <c r="H14" s="4">
        <v>6480</v>
      </c>
      <c r="I14" s="32">
        <f t="shared" si="2"/>
        <v>3</v>
      </c>
      <c r="J14" s="47">
        <f t="shared" si="3"/>
        <v>3</v>
      </c>
      <c r="K14" s="50"/>
      <c r="L14" s="51" t="str">
        <f>IF(ISNA(MATCH(CONCATENATE(L$2,$A14),'Výsledková listina'!$Q:$Q,0)),"",INDEX('Výsledková listina'!$B:$B,MATCH(CONCATENATE(L$2,$A14),'Výsledková listina'!$Q:$Q,0),1))</f>
        <v>Jan Tichý</v>
      </c>
      <c r="M14" s="4">
        <v>2700</v>
      </c>
      <c r="N14" s="32">
        <f t="shared" si="4"/>
        <v>6</v>
      </c>
      <c r="O14" s="47">
        <f t="shared" si="5"/>
        <v>6</v>
      </c>
      <c r="P14" s="50"/>
      <c r="Q14" s="51" t="str">
        <f>IF(ISNA(MATCH(CONCATENATE(Q$2,$A14),'Výsledková listina'!$Q:$Q,0)),"",INDEX('Výsledková listina'!$B:$B,MATCH(CONCATENATE(Q$2,$A14),'Výsledková listina'!$Q:$Q,0),1))</f>
        <v>Pavel Sičák</v>
      </c>
      <c r="R14" s="4">
        <v>2200</v>
      </c>
      <c r="S14" s="32">
        <f t="shared" si="6"/>
        <v>9</v>
      </c>
      <c r="T14" s="47">
        <f t="shared" si="7"/>
        <v>9</v>
      </c>
      <c r="U14" s="50"/>
      <c r="V14" s="51" t="str">
        <f>IF(ISNA(MATCH(CONCATENATE(V$2,$A14),'Výsledková listina'!$Q:$Q,0)),"",INDEX('Výsledková listina'!$B:$B,MATCH(CONCATENATE(V$2,$A14),'Výsledková listina'!$Q:$Q,0),1))</f>
        <v>Radek Muler</v>
      </c>
      <c r="W14" s="4">
        <v>240</v>
      </c>
      <c r="X14" s="32">
        <f t="shared" si="8"/>
        <v>12</v>
      </c>
      <c r="Y14" s="47">
        <f t="shared" si="9"/>
        <v>12</v>
      </c>
      <c r="Z14" s="50"/>
      <c r="AA14" s="51" t="str">
        <f>IF(ISNA(MATCH(CONCATENATE(AA$2,$A14),'Výsledková listina'!$Q:$Q,0)),"",INDEX('Výsledková listina'!$B:$B,MATCH(CONCATENATE(AA$2,$A14),'Výsledková listina'!$Q:$Q,0),1))</f>
        <v>Miroslav Matas</v>
      </c>
      <c r="AB14" s="4">
        <v>1460</v>
      </c>
      <c r="AC14" s="32">
        <f t="shared" si="10"/>
        <v>8</v>
      </c>
      <c r="AD14" s="47">
        <f t="shared" si="11"/>
        <v>8</v>
      </c>
      <c r="AE14" s="50"/>
      <c r="AF14" s="51">
        <f>IF(ISNA(MATCH(CONCATENATE(AF$2,$A14),'Výsledková listina'!$Q:$Q,0)),"",INDEX('Výsledková listina'!$B:$B,MATCH(CONCATENATE(AF$2,$A14),'Výsledková listina'!$Q:$Q,0),1))</f>
      </c>
      <c r="AG14" s="4"/>
      <c r="AH14" s="32">
        <f t="shared" si="12"/>
      </c>
      <c r="AI14" s="47">
        <f t="shared" si="13"/>
      </c>
      <c r="AJ14" s="50"/>
      <c r="AK14" s="51">
        <f>IF(ISNA(MATCH(CONCATENATE(AK$2,$A14),'Výsledková listina'!$Q:$Q,0)),"",INDEX('Výsledková listina'!$B:$B,MATCH(CONCATENATE(AK$2,$A14),'Výsledková listina'!$Q:$Q,0),1))</f>
      </c>
      <c r="AL14" s="4"/>
      <c r="AM14" s="32">
        <f t="shared" si="14"/>
      </c>
      <c r="AN14" s="47">
        <f t="shared" si="15"/>
      </c>
      <c r="AO14" s="50"/>
      <c r="AP14" s="51">
        <f>IF(ISNA(MATCH(CONCATENATE(AP$2,$A14),'Výsledková listina'!$Q:$Q,0)),"",INDEX('Výsledková listina'!$B:$B,MATCH(CONCATENATE(AP$2,$A14),'Výsledková listina'!$Q:$Q,0),1))</f>
      </c>
      <c r="AQ14" s="4"/>
      <c r="AR14" s="32">
        <f t="shared" si="16"/>
      </c>
      <c r="AS14" s="47">
        <f t="shared" si="17"/>
      </c>
      <c r="AT14" s="50"/>
      <c r="AU14" s="51">
        <f>IF(ISNA(MATCH(CONCATENATE(AU$2,$A14),'Výsledková listina'!$Q:$Q,0)),"",INDEX('Výsledková listina'!$B:$B,MATCH(CONCATENATE(AU$2,$A14),'Výsledková listina'!$Q:$Q,0),1))</f>
      </c>
      <c r="AV14" s="4"/>
      <c r="AW14" s="32">
        <f t="shared" si="18"/>
      </c>
      <c r="AX14" s="47">
        <f t="shared" si="19"/>
      </c>
      <c r="AY14" s="50"/>
      <c r="AZ14" s="51">
        <f>IF(ISNA(MATCH(CONCATENATE(AZ$2,$A14),'Výsledková listina'!$Q:$Q,0)),"",INDEX('Výsledková listina'!$B:$B,MATCH(CONCATENATE(AZ$2,$A14),'Výsledková listina'!$Q:$Q,0),1))</f>
      </c>
      <c r="BA14" s="4"/>
      <c r="BB14" s="32">
        <f t="shared" si="20"/>
      </c>
      <c r="BC14" s="47">
        <f t="shared" si="21"/>
      </c>
      <c r="BD14" s="50"/>
      <c r="BE14" s="51">
        <f>IF(ISNA(MATCH(CONCATENATE(BE$2,$A14),'Výsledková listina'!$Q:$Q,0)),"",INDEX('Výsledková listina'!$B:$B,MATCH(CONCATENATE(BE$2,$A14),'Výsledková listina'!$Q:$Q,0),1))</f>
      </c>
      <c r="BF14" s="4"/>
      <c r="BG14" s="32">
        <f t="shared" si="22"/>
      </c>
      <c r="BH14" s="47">
        <f t="shared" si="23"/>
      </c>
      <c r="BI14" s="50"/>
      <c r="BJ14" s="51">
        <f>IF(ISNA(MATCH(CONCATENATE(BJ$2,$A14),'Výsledková listina'!$Q:$Q,0)),"",INDEX('Výsledková listina'!$B:$B,MATCH(CONCATENATE(BJ$2,$A14),'Výsledková listina'!$Q:$Q,0),1))</f>
      </c>
      <c r="BK14" s="4"/>
      <c r="BL14" s="32">
        <f t="shared" si="24"/>
      </c>
      <c r="BM14" s="47">
        <f t="shared" si="25"/>
      </c>
      <c r="BN14" s="50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</row>
    <row r="15" spans="1:174" s="10" customFormat="1" ht="34.5" customHeight="1">
      <c r="A15" s="5">
        <v>12</v>
      </c>
      <c r="B15" s="51" t="str">
        <f>IF(ISNA(MATCH(CONCATENATE(B$2,$A15),'Výsledková listina'!$Q:$Q,0)),"",INDEX('Výsledková listina'!$B:$B,MATCH(CONCATENATE(B$2,$A15),'Výsledková listina'!$Q:$Q,0),1))</f>
        <v>Václav Kabourek</v>
      </c>
      <c r="C15" s="4">
        <v>3220</v>
      </c>
      <c r="D15" s="32">
        <f t="shared" si="0"/>
        <v>7</v>
      </c>
      <c r="E15" s="47">
        <f t="shared" si="1"/>
        <v>7</v>
      </c>
      <c r="F15" s="50"/>
      <c r="G15" s="51" t="str">
        <f>IF(ISNA(MATCH(CONCATENATE(G$2,$A15),'Výsledková listina'!$Q:$Q,0)),"",INDEX('Výsledková listina'!$B:$B,MATCH(CONCATENATE(G$2,$A15),'Výsledková listina'!$Q:$Q,0),1))</f>
        <v>Lukáš Hanák</v>
      </c>
      <c r="H15" s="4">
        <v>8340</v>
      </c>
      <c r="I15" s="32">
        <f t="shared" si="2"/>
        <v>1</v>
      </c>
      <c r="J15" s="47">
        <f t="shared" si="3"/>
        <v>1</v>
      </c>
      <c r="K15" s="50"/>
      <c r="L15" s="51" t="str">
        <f>IF(ISNA(MATCH(CONCATENATE(L$2,$A15),'Výsledková listina'!$Q:$Q,0)),"",INDEX('Výsledková listina'!$B:$B,MATCH(CONCATENATE(L$2,$A15),'Výsledková listina'!$Q:$Q,0),1))</f>
        <v>Lukáš Man</v>
      </c>
      <c r="M15" s="4">
        <v>780</v>
      </c>
      <c r="N15" s="32">
        <f t="shared" si="4"/>
        <v>12</v>
      </c>
      <c r="O15" s="47">
        <f t="shared" si="5"/>
        <v>12</v>
      </c>
      <c r="P15" s="50"/>
      <c r="Q15" s="51" t="str">
        <f>IF(ISNA(MATCH(CONCATENATE(Q$2,$A15),'Výsledková listina'!$Q:$Q,0)),"",INDEX('Výsledková listina'!$B:$B,MATCH(CONCATENATE(Q$2,$A15),'Výsledková listina'!$Q:$Q,0),1))</f>
        <v>Martin Bruckner</v>
      </c>
      <c r="R15" s="4">
        <v>6720</v>
      </c>
      <c r="S15" s="32">
        <f t="shared" si="6"/>
        <v>1</v>
      </c>
      <c r="T15" s="47">
        <f t="shared" si="7"/>
        <v>1</v>
      </c>
      <c r="U15" s="50"/>
      <c r="V15" s="51" t="str">
        <f>IF(ISNA(MATCH(CONCATENATE(V$2,$A15),'Výsledková listina'!$Q:$Q,0)),"",INDEX('Výsledková listina'!$B:$B,MATCH(CONCATENATE(V$2,$A15),'Výsledková listina'!$Q:$Q,0),1))</f>
        <v>Ondřej Hájek</v>
      </c>
      <c r="W15" s="4">
        <v>3940</v>
      </c>
      <c r="X15" s="32">
        <f t="shared" si="8"/>
        <v>5</v>
      </c>
      <c r="Y15" s="47">
        <f t="shared" si="9"/>
        <v>5</v>
      </c>
      <c r="Z15" s="50"/>
      <c r="AA15" s="51" t="str">
        <f>IF(ISNA(MATCH(CONCATENATE(AA$2,$A15),'Výsledková listina'!$Q:$Q,0)),"",INDEX('Výsledková listina'!$B:$B,MATCH(CONCATENATE(AA$2,$A15),'Výsledková listina'!$Q:$Q,0),1))</f>
        <v>Karel Kovanda</v>
      </c>
      <c r="AB15" s="4">
        <v>2420</v>
      </c>
      <c r="AC15" s="32">
        <f t="shared" si="10"/>
        <v>5</v>
      </c>
      <c r="AD15" s="47">
        <f t="shared" si="11"/>
        <v>5.5</v>
      </c>
      <c r="AE15" s="50"/>
      <c r="AF15" s="51">
        <f>IF(ISNA(MATCH(CONCATENATE(AF$2,$A15),'Výsledková listina'!$Q:$Q,0)),"",INDEX('Výsledková listina'!$B:$B,MATCH(CONCATENATE(AF$2,$A15),'Výsledková listina'!$Q:$Q,0),1))</f>
      </c>
      <c r="AG15" s="4"/>
      <c r="AH15" s="32">
        <f t="shared" si="12"/>
      </c>
      <c r="AI15" s="47">
        <f t="shared" si="13"/>
      </c>
      <c r="AJ15" s="50"/>
      <c r="AK15" s="51">
        <f>IF(ISNA(MATCH(CONCATENATE(AK$2,$A15),'Výsledková listina'!$Q:$Q,0)),"",INDEX('Výsledková listina'!$B:$B,MATCH(CONCATENATE(AK$2,$A15),'Výsledková listina'!$Q:$Q,0),1))</f>
      </c>
      <c r="AL15" s="4"/>
      <c r="AM15" s="32">
        <f t="shared" si="14"/>
      </c>
      <c r="AN15" s="47">
        <f t="shared" si="15"/>
      </c>
      <c r="AO15" s="50"/>
      <c r="AP15" s="51">
        <f>IF(ISNA(MATCH(CONCATENATE(AP$2,$A15),'Výsledková listina'!$Q:$Q,0)),"",INDEX('Výsledková listina'!$B:$B,MATCH(CONCATENATE(AP$2,$A15),'Výsledková listina'!$Q:$Q,0),1))</f>
      </c>
      <c r="AQ15" s="4"/>
      <c r="AR15" s="32">
        <f t="shared" si="16"/>
      </c>
      <c r="AS15" s="47">
        <f t="shared" si="17"/>
      </c>
      <c r="AT15" s="50"/>
      <c r="AU15" s="51">
        <f>IF(ISNA(MATCH(CONCATENATE(AU$2,$A15),'Výsledková listina'!$Q:$Q,0)),"",INDEX('Výsledková listina'!$B:$B,MATCH(CONCATENATE(AU$2,$A15),'Výsledková listina'!$Q:$Q,0),1))</f>
      </c>
      <c r="AV15" s="4"/>
      <c r="AW15" s="32">
        <f t="shared" si="18"/>
      </c>
      <c r="AX15" s="47">
        <f t="shared" si="19"/>
      </c>
      <c r="AY15" s="50"/>
      <c r="AZ15" s="51">
        <f>IF(ISNA(MATCH(CONCATENATE(AZ$2,$A15),'Výsledková listina'!$Q:$Q,0)),"",INDEX('Výsledková listina'!$B:$B,MATCH(CONCATENATE(AZ$2,$A15),'Výsledková listina'!$Q:$Q,0),1))</f>
      </c>
      <c r="BA15" s="4"/>
      <c r="BB15" s="32">
        <f t="shared" si="20"/>
      </c>
      <c r="BC15" s="47">
        <f t="shared" si="21"/>
      </c>
      <c r="BD15" s="50"/>
      <c r="BE15" s="51">
        <f>IF(ISNA(MATCH(CONCATENATE(BE$2,$A15),'Výsledková listina'!$Q:$Q,0)),"",INDEX('Výsledková listina'!$B:$B,MATCH(CONCATENATE(BE$2,$A15),'Výsledková listina'!$Q:$Q,0),1))</f>
      </c>
      <c r="BF15" s="4"/>
      <c r="BG15" s="32">
        <f t="shared" si="22"/>
      </c>
      <c r="BH15" s="47">
        <f t="shared" si="23"/>
      </c>
      <c r="BI15" s="50"/>
      <c r="BJ15" s="51">
        <f>IF(ISNA(MATCH(CONCATENATE(BJ$2,$A15),'Výsledková listina'!$Q:$Q,0)),"",INDEX('Výsledková listina'!$B:$B,MATCH(CONCATENATE(BJ$2,$A15),'Výsledková listina'!$Q:$Q,0),1))</f>
      </c>
      <c r="BK15" s="4"/>
      <c r="BL15" s="32">
        <f t="shared" si="24"/>
      </c>
      <c r="BM15" s="47">
        <f t="shared" si="25"/>
      </c>
      <c r="BN15" s="50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</row>
    <row r="16" spans="1:174" s="10" customFormat="1" ht="34.5" customHeight="1">
      <c r="A16" s="5">
        <v>13</v>
      </c>
      <c r="B16" s="51" t="str">
        <f>IF(ISNA(MATCH(CONCATENATE(B$2,$A16),'Výsledková listina'!$Q:$Q,0)),"",INDEX('Výsledková listina'!$B:$B,MATCH(CONCATENATE(B$2,$A16),'Výsledková listina'!$Q:$Q,0),1))</f>
        <v>Tomáš Miler</v>
      </c>
      <c r="C16" s="4">
        <v>1020</v>
      </c>
      <c r="D16" s="32">
        <f t="shared" si="0"/>
        <v>12</v>
      </c>
      <c r="E16" s="47">
        <f t="shared" si="1"/>
        <v>12</v>
      </c>
      <c r="F16" s="50"/>
      <c r="G16" s="51" t="str">
        <f>IF(ISNA(MATCH(CONCATENATE(G$2,$A16),'Výsledková listina'!$Q:$Q,0)),"",INDEX('Výsledková listina'!$B:$B,MATCH(CONCATENATE(G$2,$A16),'Výsledková listina'!$Q:$Q,0),1))</f>
        <v>Jiří Kameník</v>
      </c>
      <c r="H16" s="4">
        <v>1380</v>
      </c>
      <c r="I16" s="32">
        <f t="shared" si="2"/>
        <v>12</v>
      </c>
      <c r="J16" s="47">
        <f t="shared" si="3"/>
        <v>12</v>
      </c>
      <c r="K16" s="50"/>
      <c r="L16" s="51" t="str">
        <f>IF(ISNA(MATCH(CONCATENATE(L$2,$A16),'Výsledková listina'!$Q:$Q,0)),"",INDEX('Výsledková listina'!$B:$B,MATCH(CONCATENATE(L$2,$A16),'Výsledková listina'!$Q:$Q,0),1))</f>
        <v>Josef Ševčík</v>
      </c>
      <c r="M16" s="4">
        <v>1240</v>
      </c>
      <c r="N16" s="32">
        <f t="shared" si="4"/>
        <v>11</v>
      </c>
      <c r="O16" s="47">
        <f t="shared" si="5"/>
        <v>11</v>
      </c>
      <c r="P16" s="50"/>
      <c r="Q16" s="51" t="str">
        <f>IF(ISNA(MATCH(CONCATENATE(Q$2,$A16),'Výsledková listina'!$Q:$Q,0)),"",INDEX('Výsledková listina'!$B:$B,MATCH(CONCATENATE(Q$2,$A16),'Výsledková listina'!$Q:$Q,0),1))</f>
        <v>František Koubek</v>
      </c>
      <c r="R16" s="4">
        <v>2100</v>
      </c>
      <c r="S16" s="32">
        <f t="shared" si="6"/>
        <v>10</v>
      </c>
      <c r="T16" s="47">
        <f t="shared" si="7"/>
        <v>10</v>
      </c>
      <c r="U16" s="50"/>
      <c r="V16" s="51" t="str">
        <f>IF(ISNA(MATCH(CONCATENATE(V$2,$A16),'Výsledková listina'!$Q:$Q,0)),"",INDEX('Výsledková listina'!$B:$B,MATCH(CONCATENATE(V$2,$A16),'Výsledková listina'!$Q:$Q,0),1))</f>
        <v>Milan Štěpnička</v>
      </c>
      <c r="W16" s="4">
        <v>2360</v>
      </c>
      <c r="X16" s="32">
        <f t="shared" si="8"/>
        <v>8</v>
      </c>
      <c r="Y16" s="47">
        <f t="shared" si="9"/>
        <v>8</v>
      </c>
      <c r="Z16" s="50"/>
      <c r="AA16" s="51" t="str">
        <f>IF(ISNA(MATCH(CONCATENATE(AA$2,$A16),'Výsledková listina'!$Q:$Q,0)),"",INDEX('Výsledková listina'!$B:$B,MATCH(CONCATENATE(AA$2,$A16),'Výsledková listina'!$Q:$Q,0),1))</f>
        <v>Petr Divíšek</v>
      </c>
      <c r="AB16" s="4">
        <v>1040</v>
      </c>
      <c r="AC16" s="32">
        <f t="shared" si="10"/>
        <v>11</v>
      </c>
      <c r="AD16" s="47">
        <f t="shared" si="11"/>
        <v>11</v>
      </c>
      <c r="AE16" s="50"/>
      <c r="AF16" s="51">
        <f>IF(ISNA(MATCH(CONCATENATE(AF$2,$A16),'Výsledková listina'!$Q:$Q,0)),"",INDEX('Výsledková listina'!$B:$B,MATCH(CONCATENATE(AF$2,$A16),'Výsledková listina'!$Q:$Q,0),1))</f>
      </c>
      <c r="AG16" s="4"/>
      <c r="AH16" s="32">
        <f t="shared" si="12"/>
      </c>
      <c r="AI16" s="47">
        <f t="shared" si="13"/>
      </c>
      <c r="AJ16" s="50"/>
      <c r="AK16" s="51">
        <f>IF(ISNA(MATCH(CONCATENATE(AK$2,$A16),'Výsledková listina'!$Q:$Q,0)),"",INDEX('Výsledková listina'!$B:$B,MATCH(CONCATENATE(AK$2,$A16),'Výsledková listina'!$Q:$Q,0),1))</f>
      </c>
      <c r="AL16" s="4"/>
      <c r="AM16" s="32">
        <f t="shared" si="14"/>
      </c>
      <c r="AN16" s="47">
        <f t="shared" si="15"/>
      </c>
      <c r="AO16" s="50"/>
      <c r="AP16" s="51">
        <f>IF(ISNA(MATCH(CONCATENATE(AP$2,$A16),'Výsledková listina'!$Q:$Q,0)),"",INDEX('Výsledková listina'!$B:$B,MATCH(CONCATENATE(AP$2,$A16),'Výsledková listina'!$Q:$Q,0),1))</f>
      </c>
      <c r="AQ16" s="4"/>
      <c r="AR16" s="32">
        <f t="shared" si="16"/>
      </c>
      <c r="AS16" s="47">
        <f t="shared" si="17"/>
      </c>
      <c r="AT16" s="50"/>
      <c r="AU16" s="51">
        <f>IF(ISNA(MATCH(CONCATENATE(AU$2,$A16),'Výsledková listina'!$Q:$Q,0)),"",INDEX('Výsledková listina'!$B:$B,MATCH(CONCATENATE(AU$2,$A16),'Výsledková listina'!$Q:$Q,0),1))</f>
      </c>
      <c r="AV16" s="4"/>
      <c r="AW16" s="32">
        <f t="shared" si="18"/>
      </c>
      <c r="AX16" s="47">
        <f t="shared" si="19"/>
      </c>
      <c r="AY16" s="50"/>
      <c r="AZ16" s="51">
        <f>IF(ISNA(MATCH(CONCATENATE(AZ$2,$A16),'Výsledková listina'!$Q:$Q,0)),"",INDEX('Výsledková listina'!$B:$B,MATCH(CONCATENATE(AZ$2,$A16),'Výsledková listina'!$Q:$Q,0),1))</f>
      </c>
      <c r="BA16" s="4"/>
      <c r="BB16" s="32">
        <f t="shared" si="20"/>
      </c>
      <c r="BC16" s="47">
        <f t="shared" si="21"/>
      </c>
      <c r="BD16" s="50"/>
      <c r="BE16" s="51">
        <f>IF(ISNA(MATCH(CONCATENATE(BE$2,$A16),'Výsledková listina'!$Q:$Q,0)),"",INDEX('Výsledková listina'!$B:$B,MATCH(CONCATENATE(BE$2,$A16),'Výsledková listina'!$Q:$Q,0),1))</f>
      </c>
      <c r="BF16" s="4"/>
      <c r="BG16" s="32">
        <f t="shared" si="22"/>
      </c>
      <c r="BH16" s="47">
        <f t="shared" si="23"/>
      </c>
      <c r="BI16" s="50"/>
      <c r="BJ16" s="51">
        <f>IF(ISNA(MATCH(CONCATENATE(BJ$2,$A16),'Výsledková listina'!$Q:$Q,0)),"",INDEX('Výsledková listina'!$B:$B,MATCH(CONCATENATE(BJ$2,$A16),'Výsledková listina'!$Q:$Q,0),1))</f>
      </c>
      <c r="BK16" s="4"/>
      <c r="BL16" s="32">
        <f t="shared" si="24"/>
      </c>
      <c r="BM16" s="47">
        <f t="shared" si="25"/>
      </c>
      <c r="BN16" s="50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</row>
    <row r="17" spans="1:174" s="10" customFormat="1" ht="34.5" customHeight="1">
      <c r="A17" s="5">
        <v>14</v>
      </c>
      <c r="B17" s="51" t="str">
        <f>IF(ISNA(MATCH(CONCATENATE(B$2,$A17),'Výsledková listina'!$Q:$Q,0)),"",INDEX('Výsledková listina'!$B:$B,MATCH(CONCATENATE(B$2,$A17),'Výsledková listina'!$Q:$Q,0),1))</f>
        <v>Pavel Nocar</v>
      </c>
      <c r="C17" s="4">
        <v>3980</v>
      </c>
      <c r="D17" s="32">
        <f t="shared" si="0"/>
        <v>4</v>
      </c>
      <c r="E17" s="47">
        <f t="shared" si="1"/>
        <v>4</v>
      </c>
      <c r="F17" s="50"/>
      <c r="G17" s="51" t="str">
        <f>IF(ISNA(MATCH(CONCATENATE(G$2,$A17),'Výsledková listina'!$Q:$Q,0)),"",INDEX('Výsledková listina'!$B:$B,MATCH(CONCATENATE(G$2,$A17),'Výsledková listina'!$Q:$Q,0),1))</f>
        <v>Pavel Velebný</v>
      </c>
      <c r="H17" s="4">
        <v>6800</v>
      </c>
      <c r="I17" s="32">
        <f t="shared" si="2"/>
        <v>2</v>
      </c>
      <c r="J17" s="47">
        <f t="shared" si="3"/>
        <v>2</v>
      </c>
      <c r="K17" s="50"/>
      <c r="L17" s="51" t="str">
        <f>IF(ISNA(MATCH(CONCATENATE(L$2,$A17),'Výsledková listina'!$Q:$Q,0)),"",INDEX('Výsledková listina'!$B:$B,MATCH(CONCATENATE(L$2,$A17),'Výsledková listina'!$Q:$Q,0),1))</f>
        <v>Radek Chudomel</v>
      </c>
      <c r="M17" s="4">
        <v>2540</v>
      </c>
      <c r="N17" s="32">
        <f t="shared" si="4"/>
        <v>7</v>
      </c>
      <c r="O17" s="47">
        <f t="shared" si="5"/>
        <v>7</v>
      </c>
      <c r="P17" s="50"/>
      <c r="Q17" s="51">
        <f>IF(ISNA(MATCH(CONCATENATE(Q$2,$A17),'Výsledková listina'!$Q:$Q,0)),"",INDEX('Výsledková listina'!$B:$B,MATCH(CONCATENATE(Q$2,$A17),'Výsledková listina'!$Q:$Q,0),1))</f>
      </c>
      <c r="R17" s="4"/>
      <c r="S17" s="32">
        <f t="shared" si="6"/>
      </c>
      <c r="T17" s="47">
        <f t="shared" si="7"/>
      </c>
      <c r="U17" s="50"/>
      <c r="V17" s="51">
        <f>IF(ISNA(MATCH(CONCATENATE(V$2,$A17),'Výsledková listina'!$Q:$Q,0)),"",INDEX('Výsledková listina'!$B:$B,MATCH(CONCATENATE(V$2,$A17),'Výsledková listina'!$Q:$Q,0),1))</f>
      </c>
      <c r="W17" s="4"/>
      <c r="X17" s="32">
        <f t="shared" si="8"/>
      </c>
      <c r="Y17" s="47">
        <f t="shared" si="9"/>
      </c>
      <c r="Z17" s="50"/>
      <c r="AA17" s="51" t="str">
        <f>IF(ISNA(MATCH(CONCATENATE(AA$2,$A17),'Výsledková listina'!$Q:$Q,0)),"",INDEX('Výsledková listina'!$B:$B,MATCH(CONCATENATE(AA$2,$A17),'Výsledková listina'!$Q:$Q,0),1))</f>
        <v>David Sigmund</v>
      </c>
      <c r="AB17" s="4">
        <v>2420</v>
      </c>
      <c r="AC17" s="32">
        <f t="shared" si="10"/>
        <v>5</v>
      </c>
      <c r="AD17" s="47">
        <f t="shared" si="11"/>
        <v>5.5</v>
      </c>
      <c r="AE17" s="50"/>
      <c r="AF17" s="51">
        <f>IF(ISNA(MATCH(CONCATENATE(AF$2,$A17),'Výsledková listina'!$Q:$Q,0)),"",INDEX('Výsledková listina'!$B:$B,MATCH(CONCATENATE(AF$2,$A17),'Výsledková listina'!$Q:$Q,0),1))</f>
      </c>
      <c r="AG17" s="4"/>
      <c r="AH17" s="32">
        <f t="shared" si="12"/>
      </c>
      <c r="AI17" s="47">
        <f t="shared" si="13"/>
      </c>
      <c r="AJ17" s="50"/>
      <c r="AK17" s="51">
        <f>IF(ISNA(MATCH(CONCATENATE(AK$2,$A17),'Výsledková listina'!$Q:$Q,0)),"",INDEX('Výsledková listina'!$B:$B,MATCH(CONCATENATE(AK$2,$A17),'Výsledková listina'!$Q:$Q,0),1))</f>
      </c>
      <c r="AL17" s="4"/>
      <c r="AM17" s="32">
        <f t="shared" si="14"/>
      </c>
      <c r="AN17" s="47">
        <f t="shared" si="15"/>
      </c>
      <c r="AO17" s="50"/>
      <c r="AP17" s="51">
        <f>IF(ISNA(MATCH(CONCATENATE(AP$2,$A17),'Výsledková listina'!$Q:$Q,0)),"",INDEX('Výsledková listina'!$B:$B,MATCH(CONCATENATE(AP$2,$A17),'Výsledková listina'!$Q:$Q,0),1))</f>
      </c>
      <c r="AQ17" s="4"/>
      <c r="AR17" s="32">
        <f t="shared" si="16"/>
      </c>
      <c r="AS17" s="47">
        <f t="shared" si="17"/>
      </c>
      <c r="AT17" s="50"/>
      <c r="AU17" s="51">
        <f>IF(ISNA(MATCH(CONCATENATE(AU$2,$A17),'Výsledková listina'!$Q:$Q,0)),"",INDEX('Výsledková listina'!$B:$B,MATCH(CONCATENATE(AU$2,$A17),'Výsledková listina'!$Q:$Q,0),1))</f>
      </c>
      <c r="AV17" s="4"/>
      <c r="AW17" s="32">
        <f t="shared" si="18"/>
      </c>
      <c r="AX17" s="47">
        <f t="shared" si="19"/>
      </c>
      <c r="AY17" s="50"/>
      <c r="AZ17" s="51">
        <f>IF(ISNA(MATCH(CONCATENATE(AZ$2,$A17),'Výsledková listina'!$Q:$Q,0)),"",INDEX('Výsledková listina'!$B:$B,MATCH(CONCATENATE(AZ$2,$A17),'Výsledková listina'!$Q:$Q,0),1))</f>
      </c>
      <c r="BA17" s="4"/>
      <c r="BB17" s="32">
        <f t="shared" si="20"/>
      </c>
      <c r="BC17" s="47">
        <f t="shared" si="21"/>
      </c>
      <c r="BD17" s="50"/>
      <c r="BE17" s="51">
        <f>IF(ISNA(MATCH(CONCATENATE(BE$2,$A17),'Výsledková listina'!$Q:$Q,0)),"",INDEX('Výsledková listina'!$B:$B,MATCH(CONCATENATE(BE$2,$A17),'Výsledková listina'!$Q:$Q,0),1))</f>
      </c>
      <c r="BF17" s="4"/>
      <c r="BG17" s="32">
        <f t="shared" si="22"/>
      </c>
      <c r="BH17" s="47">
        <f t="shared" si="23"/>
      </c>
      <c r="BI17" s="50"/>
      <c r="BJ17" s="51">
        <f>IF(ISNA(MATCH(CONCATENATE(BJ$2,$A17),'Výsledková listina'!$Q:$Q,0)),"",INDEX('Výsledková listina'!$B:$B,MATCH(CONCATENATE(BJ$2,$A17),'Výsledková listina'!$Q:$Q,0),1))</f>
      </c>
      <c r="BK17" s="4"/>
      <c r="BL17" s="32">
        <f t="shared" si="24"/>
      </c>
      <c r="BM17" s="47">
        <f t="shared" si="25"/>
      </c>
      <c r="BN17" s="50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</row>
    <row r="18" spans="1:174" s="10" customFormat="1" ht="34.5" customHeight="1">
      <c r="A18" s="5">
        <v>15</v>
      </c>
      <c r="B18" s="51">
        <f>IF(ISNA(MATCH(CONCATENATE(B$2,$A18),'Výsledková listina'!$Q:$Q,0)),"",INDEX('Výsledková listina'!$B:$B,MATCH(CONCATENATE(B$2,$A18),'Výsledková listina'!$Q:$Q,0),1))</f>
      </c>
      <c r="C18" s="4"/>
      <c r="D18" s="32">
        <f t="shared" si="0"/>
      </c>
      <c r="E18" s="47">
        <f t="shared" si="1"/>
      </c>
      <c r="F18" s="50"/>
      <c r="G18" s="51">
        <f>IF(ISNA(MATCH(CONCATENATE(G$2,$A18),'Výsledková listina'!$Q:$Q,0)),"",INDEX('Výsledková listina'!$B:$B,MATCH(CONCATENATE(G$2,$A18),'Výsledková listina'!$Q:$Q,0),1))</f>
      </c>
      <c r="H18" s="4"/>
      <c r="I18" s="32">
        <f t="shared" si="2"/>
      </c>
      <c r="J18" s="47">
        <f t="shared" si="3"/>
      </c>
      <c r="K18" s="50"/>
      <c r="L18" s="51">
        <f>IF(ISNA(MATCH(CONCATENATE(L$2,$A18),'Výsledková listina'!$Q:$Q,0)),"",INDEX('Výsledková listina'!$B:$B,MATCH(CONCATENATE(L$2,$A18),'Výsledková listina'!$Q:$Q,0),1))</f>
      </c>
      <c r="M18" s="4"/>
      <c r="N18" s="32">
        <f t="shared" si="4"/>
      </c>
      <c r="O18" s="47">
        <f t="shared" si="5"/>
      </c>
      <c r="P18" s="50"/>
      <c r="Q18" s="51">
        <f>IF(ISNA(MATCH(CONCATENATE(Q$2,$A18),'Výsledková listina'!$Q:$Q,0)),"",INDEX('Výsledková listina'!$B:$B,MATCH(CONCATENATE(Q$2,$A18),'Výsledková listina'!$Q:$Q,0),1))</f>
      </c>
      <c r="R18" s="4"/>
      <c r="S18" s="32">
        <f t="shared" si="6"/>
      </c>
      <c r="T18" s="47">
        <f t="shared" si="7"/>
      </c>
      <c r="U18" s="50"/>
      <c r="V18" s="51">
        <f>IF(ISNA(MATCH(CONCATENATE(V$2,$A18),'Výsledková listina'!$Q:$Q,0)),"",INDEX('Výsledková listina'!$B:$B,MATCH(CONCATENATE(V$2,$A18),'Výsledková listina'!$Q:$Q,0),1))</f>
      </c>
      <c r="W18" s="4"/>
      <c r="X18" s="32">
        <f t="shared" si="8"/>
      </c>
      <c r="Y18" s="47">
        <f t="shared" si="9"/>
      </c>
      <c r="Z18" s="50"/>
      <c r="AA18" s="51">
        <f>IF(ISNA(MATCH(CONCATENATE(AA$2,$A18),'Výsledková listina'!$Q:$Q,0)),"",INDEX('Výsledková listina'!$B:$B,MATCH(CONCATENATE(AA$2,$A18),'Výsledková listina'!$Q:$Q,0),1))</f>
      </c>
      <c r="AB18" s="4"/>
      <c r="AC18" s="32">
        <f t="shared" si="10"/>
      </c>
      <c r="AD18" s="47">
        <f t="shared" si="11"/>
      </c>
      <c r="AE18" s="50"/>
      <c r="AF18" s="51">
        <f>IF(ISNA(MATCH(CONCATENATE(AF$2,$A18),'Výsledková listina'!$Q:$Q,0)),"",INDEX('Výsledková listina'!$B:$B,MATCH(CONCATENATE(AF$2,$A18),'Výsledková listina'!$Q:$Q,0),1))</f>
      </c>
      <c r="AG18" s="4"/>
      <c r="AH18" s="32">
        <f t="shared" si="12"/>
      </c>
      <c r="AI18" s="47">
        <f t="shared" si="13"/>
      </c>
      <c r="AJ18" s="50"/>
      <c r="AK18" s="51">
        <f>IF(ISNA(MATCH(CONCATENATE(AK$2,$A18),'Výsledková listina'!$Q:$Q,0)),"",INDEX('Výsledková listina'!$B:$B,MATCH(CONCATENATE(AK$2,$A18),'Výsledková listina'!$Q:$Q,0),1))</f>
      </c>
      <c r="AL18" s="4"/>
      <c r="AM18" s="32">
        <f t="shared" si="14"/>
      </c>
      <c r="AN18" s="47">
        <f t="shared" si="15"/>
      </c>
      <c r="AO18" s="50"/>
      <c r="AP18" s="51">
        <f>IF(ISNA(MATCH(CONCATENATE(AP$2,$A18),'Výsledková listina'!$Q:$Q,0)),"",INDEX('Výsledková listina'!$B:$B,MATCH(CONCATENATE(AP$2,$A18),'Výsledková listina'!$Q:$Q,0),1))</f>
      </c>
      <c r="AQ18" s="4"/>
      <c r="AR18" s="32">
        <f t="shared" si="16"/>
      </c>
      <c r="AS18" s="47">
        <f t="shared" si="17"/>
      </c>
      <c r="AT18" s="50"/>
      <c r="AU18" s="51">
        <f>IF(ISNA(MATCH(CONCATENATE(AU$2,$A18),'Výsledková listina'!$Q:$Q,0)),"",INDEX('Výsledková listina'!$B:$B,MATCH(CONCATENATE(AU$2,$A18),'Výsledková listina'!$Q:$Q,0),1))</f>
      </c>
      <c r="AV18" s="4"/>
      <c r="AW18" s="32">
        <f t="shared" si="18"/>
      </c>
      <c r="AX18" s="47">
        <f t="shared" si="19"/>
      </c>
      <c r="AY18" s="50"/>
      <c r="AZ18" s="51">
        <f>IF(ISNA(MATCH(CONCATENATE(AZ$2,$A18),'Výsledková listina'!$Q:$Q,0)),"",INDEX('Výsledková listina'!$B:$B,MATCH(CONCATENATE(AZ$2,$A18),'Výsledková listina'!$Q:$Q,0),1))</f>
      </c>
      <c r="BA18" s="4"/>
      <c r="BB18" s="32">
        <f t="shared" si="20"/>
      </c>
      <c r="BC18" s="47">
        <f t="shared" si="21"/>
      </c>
      <c r="BD18" s="50"/>
      <c r="BE18" s="51">
        <f>IF(ISNA(MATCH(CONCATENATE(BE$2,$A18),'Výsledková listina'!$Q:$Q,0)),"",INDEX('Výsledková listina'!$B:$B,MATCH(CONCATENATE(BE$2,$A18),'Výsledková listina'!$Q:$Q,0),1))</f>
      </c>
      <c r="BF18" s="4"/>
      <c r="BG18" s="32">
        <f t="shared" si="22"/>
      </c>
      <c r="BH18" s="47">
        <f t="shared" si="23"/>
      </c>
      <c r="BI18" s="50"/>
      <c r="BJ18" s="51">
        <f>IF(ISNA(MATCH(CONCATENATE(BJ$2,$A18),'Výsledková listina'!$Q:$Q,0)),"",INDEX('Výsledková listina'!$B:$B,MATCH(CONCATENATE(BJ$2,$A18),'Výsledková listina'!$Q:$Q,0),1))</f>
      </c>
      <c r="BK18" s="4"/>
      <c r="BL18" s="32">
        <f t="shared" si="24"/>
      </c>
      <c r="BM18" s="47">
        <f t="shared" si="25"/>
      </c>
      <c r="BN18" s="50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</row>
    <row r="19" spans="1:174" s="10" customFormat="1" ht="34.5" customHeight="1">
      <c r="A19" s="5">
        <v>16</v>
      </c>
      <c r="B19" s="51">
        <f>IF(ISNA(MATCH(CONCATENATE(B$2,$A19),'Výsledková listina'!$Q:$Q,0)),"",INDEX('Výsledková listina'!$B:$B,MATCH(CONCATENATE(B$2,$A19),'Výsledková listina'!$Q:$Q,0),1))</f>
      </c>
      <c r="C19" s="4"/>
      <c r="D19" s="32">
        <f t="shared" si="0"/>
      </c>
      <c r="E19" s="47">
        <f t="shared" si="1"/>
      </c>
      <c r="F19" s="50"/>
      <c r="G19" s="51">
        <f>IF(ISNA(MATCH(CONCATENATE(G$2,$A19),'Výsledková listina'!$Q:$Q,0)),"",INDEX('Výsledková listina'!$B:$B,MATCH(CONCATENATE(G$2,$A19),'Výsledková listina'!$Q:$Q,0),1))</f>
      </c>
      <c r="H19" s="4"/>
      <c r="I19" s="32">
        <f t="shared" si="2"/>
      </c>
      <c r="J19" s="47">
        <f t="shared" si="3"/>
      </c>
      <c r="K19" s="50"/>
      <c r="L19" s="51">
        <f>IF(ISNA(MATCH(CONCATENATE(L$2,$A19),'Výsledková listina'!$Q:$Q,0)),"",INDEX('Výsledková listina'!$B:$B,MATCH(CONCATENATE(L$2,$A19),'Výsledková listina'!$Q:$Q,0),1))</f>
      </c>
      <c r="M19" s="4"/>
      <c r="N19" s="32">
        <f t="shared" si="4"/>
      </c>
      <c r="O19" s="47">
        <f t="shared" si="5"/>
      </c>
      <c r="P19" s="50"/>
      <c r="Q19" s="51">
        <f>IF(ISNA(MATCH(CONCATENATE(Q$2,$A19),'Výsledková listina'!$Q:$Q,0)),"",INDEX('Výsledková listina'!$B:$B,MATCH(CONCATENATE(Q$2,$A19),'Výsledková listina'!$Q:$Q,0),1))</f>
      </c>
      <c r="R19" s="4"/>
      <c r="S19" s="32">
        <f t="shared" si="6"/>
      </c>
      <c r="T19" s="47">
        <f t="shared" si="7"/>
      </c>
      <c r="U19" s="50"/>
      <c r="V19" s="51">
        <f>IF(ISNA(MATCH(CONCATENATE(V$2,$A19),'Výsledková listina'!$Q:$Q,0)),"",INDEX('Výsledková listina'!$B:$B,MATCH(CONCATENATE(V$2,$A19),'Výsledková listina'!$Q:$Q,0),1))</f>
      </c>
      <c r="W19" s="4"/>
      <c r="X19" s="32">
        <f t="shared" si="8"/>
      </c>
      <c r="Y19" s="47">
        <f t="shared" si="9"/>
      </c>
      <c r="Z19" s="50"/>
      <c r="AA19" s="51">
        <f>IF(ISNA(MATCH(CONCATENATE(AA$2,$A19),'Výsledková listina'!$Q:$Q,0)),"",INDEX('Výsledková listina'!$B:$B,MATCH(CONCATENATE(AA$2,$A19),'Výsledková listina'!$Q:$Q,0),1))</f>
      </c>
      <c r="AB19" s="4"/>
      <c r="AC19" s="32">
        <f t="shared" si="10"/>
      </c>
      <c r="AD19" s="47">
        <f t="shared" si="11"/>
      </c>
      <c r="AE19" s="50"/>
      <c r="AF19" s="51">
        <f>IF(ISNA(MATCH(CONCATENATE(AF$2,$A19),'Výsledková listina'!$Q:$Q,0)),"",INDEX('Výsledková listina'!$B:$B,MATCH(CONCATENATE(AF$2,$A19),'Výsledková listina'!$Q:$Q,0),1))</f>
      </c>
      <c r="AG19" s="4"/>
      <c r="AH19" s="32">
        <f t="shared" si="12"/>
      </c>
      <c r="AI19" s="47">
        <f t="shared" si="13"/>
      </c>
      <c r="AJ19" s="50"/>
      <c r="AK19" s="51">
        <f>IF(ISNA(MATCH(CONCATENATE(AK$2,$A19),'Výsledková listina'!$Q:$Q,0)),"",INDEX('Výsledková listina'!$B:$B,MATCH(CONCATENATE(AK$2,$A19),'Výsledková listina'!$Q:$Q,0),1))</f>
      </c>
      <c r="AL19" s="4"/>
      <c r="AM19" s="32">
        <f t="shared" si="14"/>
      </c>
      <c r="AN19" s="47">
        <f t="shared" si="15"/>
      </c>
      <c r="AO19" s="50"/>
      <c r="AP19" s="51">
        <f>IF(ISNA(MATCH(CONCATENATE(AP$2,$A19),'Výsledková listina'!$Q:$Q,0)),"",INDEX('Výsledková listina'!$B:$B,MATCH(CONCATENATE(AP$2,$A19),'Výsledková listina'!$Q:$Q,0),1))</f>
      </c>
      <c r="AQ19" s="4"/>
      <c r="AR19" s="32">
        <f t="shared" si="16"/>
      </c>
      <c r="AS19" s="47">
        <f t="shared" si="17"/>
      </c>
      <c r="AT19" s="50"/>
      <c r="AU19" s="51">
        <f>IF(ISNA(MATCH(CONCATENATE(AU$2,$A19),'Výsledková listina'!$Q:$Q,0)),"",INDEX('Výsledková listina'!$B:$B,MATCH(CONCATENATE(AU$2,$A19),'Výsledková listina'!$Q:$Q,0),1))</f>
      </c>
      <c r="AV19" s="4"/>
      <c r="AW19" s="32">
        <f t="shared" si="18"/>
      </c>
      <c r="AX19" s="47">
        <f t="shared" si="19"/>
      </c>
      <c r="AY19" s="50"/>
      <c r="AZ19" s="51">
        <f>IF(ISNA(MATCH(CONCATENATE(AZ$2,$A19),'Výsledková listina'!$Q:$Q,0)),"",INDEX('Výsledková listina'!$B:$B,MATCH(CONCATENATE(AZ$2,$A19),'Výsledková listina'!$Q:$Q,0),1))</f>
      </c>
      <c r="BA19" s="4"/>
      <c r="BB19" s="32">
        <f t="shared" si="20"/>
      </c>
      <c r="BC19" s="47">
        <f t="shared" si="21"/>
      </c>
      <c r="BD19" s="50"/>
      <c r="BE19" s="51">
        <f>IF(ISNA(MATCH(CONCATENATE(BE$2,$A19),'Výsledková listina'!$Q:$Q,0)),"",INDEX('Výsledková listina'!$B:$B,MATCH(CONCATENATE(BE$2,$A19),'Výsledková listina'!$Q:$Q,0),1))</f>
      </c>
      <c r="BF19" s="4"/>
      <c r="BG19" s="32">
        <f t="shared" si="22"/>
      </c>
      <c r="BH19" s="47">
        <f t="shared" si="23"/>
      </c>
      <c r="BI19" s="50"/>
      <c r="BJ19" s="51">
        <f>IF(ISNA(MATCH(CONCATENATE(BJ$2,$A19),'Výsledková listina'!$Q:$Q,0)),"",INDEX('Výsledková listina'!$B:$B,MATCH(CONCATENATE(BJ$2,$A19),'Výsledková listina'!$Q:$Q,0),1))</f>
      </c>
      <c r="BK19" s="4"/>
      <c r="BL19" s="32">
        <f t="shared" si="24"/>
      </c>
      <c r="BM19" s="47">
        <f t="shared" si="25"/>
      </c>
      <c r="BN19" s="50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</row>
    <row r="20" spans="1:174" s="10" customFormat="1" ht="34.5" customHeight="1">
      <c r="A20" s="5">
        <v>17</v>
      </c>
      <c r="B20" s="51">
        <f>IF(ISNA(MATCH(CONCATENATE(B$2,$A20),'Výsledková listina'!$Q:$Q,0)),"",INDEX('Výsledková listina'!$B:$B,MATCH(CONCATENATE(B$2,$A20),'Výsledková listina'!$Q:$Q,0),1))</f>
      </c>
      <c r="C20" s="4"/>
      <c r="D20" s="32">
        <f t="shared" si="0"/>
      </c>
      <c r="E20" s="47">
        <f t="shared" si="1"/>
      </c>
      <c r="F20" s="50"/>
      <c r="G20" s="51">
        <f>IF(ISNA(MATCH(CONCATENATE(G$2,$A20),'Výsledková listina'!$Q:$Q,0)),"",INDEX('Výsledková listina'!$B:$B,MATCH(CONCATENATE(G$2,$A20),'Výsledková listina'!$Q:$Q,0),1))</f>
      </c>
      <c r="H20" s="4"/>
      <c r="I20" s="32">
        <f t="shared" si="2"/>
      </c>
      <c r="J20" s="47">
        <f t="shared" si="3"/>
      </c>
      <c r="K20" s="50"/>
      <c r="L20" s="51">
        <f>IF(ISNA(MATCH(CONCATENATE(L$2,$A20),'Výsledková listina'!$Q:$Q,0)),"",INDEX('Výsledková listina'!$B:$B,MATCH(CONCATENATE(L$2,$A20),'Výsledková listina'!$Q:$Q,0),1))</f>
      </c>
      <c r="M20" s="4"/>
      <c r="N20" s="32">
        <f t="shared" si="4"/>
      </c>
      <c r="O20" s="47">
        <f t="shared" si="5"/>
      </c>
      <c r="P20" s="50"/>
      <c r="Q20" s="51">
        <f>IF(ISNA(MATCH(CONCATENATE(Q$2,$A20),'Výsledková listina'!$Q:$Q,0)),"",INDEX('Výsledková listina'!$B:$B,MATCH(CONCATENATE(Q$2,$A20),'Výsledková listina'!$Q:$Q,0),1))</f>
      </c>
      <c r="R20" s="4"/>
      <c r="S20" s="32">
        <f t="shared" si="6"/>
      </c>
      <c r="T20" s="47">
        <f t="shared" si="7"/>
      </c>
      <c r="U20" s="50"/>
      <c r="V20" s="51">
        <f>IF(ISNA(MATCH(CONCATENATE(V$2,$A20),'Výsledková listina'!$Q:$Q,0)),"",INDEX('Výsledková listina'!$B:$B,MATCH(CONCATENATE(V$2,$A20),'Výsledková listina'!$Q:$Q,0),1))</f>
      </c>
      <c r="W20" s="4"/>
      <c r="X20" s="32">
        <f t="shared" si="8"/>
      </c>
      <c r="Y20" s="47">
        <f t="shared" si="9"/>
      </c>
      <c r="Z20" s="50"/>
      <c r="AA20" s="51">
        <f>IF(ISNA(MATCH(CONCATENATE(AA$2,$A20),'Výsledková listina'!$Q:$Q,0)),"",INDEX('Výsledková listina'!$B:$B,MATCH(CONCATENATE(AA$2,$A20),'Výsledková listina'!$Q:$Q,0),1))</f>
      </c>
      <c r="AB20" s="4"/>
      <c r="AC20" s="32">
        <f t="shared" si="10"/>
      </c>
      <c r="AD20" s="47">
        <f t="shared" si="11"/>
      </c>
      <c r="AE20" s="50"/>
      <c r="AF20" s="51">
        <f>IF(ISNA(MATCH(CONCATENATE(AF$2,$A20),'Výsledková listina'!$Q:$Q,0)),"",INDEX('Výsledková listina'!$B:$B,MATCH(CONCATENATE(AF$2,$A20),'Výsledková listina'!$Q:$Q,0),1))</f>
      </c>
      <c r="AG20" s="4"/>
      <c r="AH20" s="32">
        <f t="shared" si="12"/>
      </c>
      <c r="AI20" s="47">
        <f t="shared" si="13"/>
      </c>
      <c r="AJ20" s="50"/>
      <c r="AK20" s="51">
        <f>IF(ISNA(MATCH(CONCATENATE(AK$2,$A20),'Výsledková listina'!$Q:$Q,0)),"",INDEX('Výsledková listina'!$B:$B,MATCH(CONCATENATE(AK$2,$A20),'Výsledková listina'!$Q:$Q,0),1))</f>
      </c>
      <c r="AL20" s="4"/>
      <c r="AM20" s="32">
        <f t="shared" si="14"/>
      </c>
      <c r="AN20" s="47">
        <f t="shared" si="15"/>
      </c>
      <c r="AO20" s="50"/>
      <c r="AP20" s="51">
        <f>IF(ISNA(MATCH(CONCATENATE(AP$2,$A20),'Výsledková listina'!$Q:$Q,0)),"",INDEX('Výsledková listina'!$B:$B,MATCH(CONCATENATE(AP$2,$A20),'Výsledková listina'!$Q:$Q,0),1))</f>
      </c>
      <c r="AQ20" s="4"/>
      <c r="AR20" s="32">
        <f t="shared" si="16"/>
      </c>
      <c r="AS20" s="47">
        <f t="shared" si="17"/>
      </c>
      <c r="AT20" s="50"/>
      <c r="AU20" s="51">
        <f>IF(ISNA(MATCH(CONCATENATE(AU$2,$A20),'Výsledková listina'!$Q:$Q,0)),"",INDEX('Výsledková listina'!$B:$B,MATCH(CONCATENATE(AU$2,$A20),'Výsledková listina'!$Q:$Q,0),1))</f>
      </c>
      <c r="AV20" s="4"/>
      <c r="AW20" s="32">
        <f t="shared" si="18"/>
      </c>
      <c r="AX20" s="47">
        <f t="shared" si="19"/>
      </c>
      <c r="AY20" s="50"/>
      <c r="AZ20" s="51">
        <f>IF(ISNA(MATCH(CONCATENATE(AZ$2,$A20),'Výsledková listina'!$Q:$Q,0)),"",INDEX('Výsledková listina'!$B:$B,MATCH(CONCATENATE(AZ$2,$A20),'Výsledková listina'!$Q:$Q,0),1))</f>
      </c>
      <c r="BA20" s="4"/>
      <c r="BB20" s="32">
        <f t="shared" si="20"/>
      </c>
      <c r="BC20" s="47">
        <f t="shared" si="21"/>
      </c>
      <c r="BD20" s="50"/>
      <c r="BE20" s="51">
        <f>IF(ISNA(MATCH(CONCATENATE(BE$2,$A20),'Výsledková listina'!$Q:$Q,0)),"",INDEX('Výsledková listina'!$B:$B,MATCH(CONCATENATE(BE$2,$A20),'Výsledková listina'!$Q:$Q,0),1))</f>
      </c>
      <c r="BF20" s="4"/>
      <c r="BG20" s="32">
        <f t="shared" si="22"/>
      </c>
      <c r="BH20" s="47">
        <f t="shared" si="23"/>
      </c>
      <c r="BI20" s="50"/>
      <c r="BJ20" s="51">
        <f>IF(ISNA(MATCH(CONCATENATE(BJ$2,$A20),'Výsledková listina'!$Q:$Q,0)),"",INDEX('Výsledková listina'!$B:$B,MATCH(CONCATENATE(BJ$2,$A20),'Výsledková listina'!$Q:$Q,0),1))</f>
      </c>
      <c r="BK20" s="4"/>
      <c r="BL20" s="32">
        <f t="shared" si="24"/>
      </c>
      <c r="BM20" s="47">
        <f t="shared" si="25"/>
      </c>
      <c r="BN20" s="50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</row>
    <row r="21" spans="1:174" s="10" customFormat="1" ht="34.5" customHeight="1">
      <c r="A21" s="5">
        <v>18</v>
      </c>
      <c r="B21" s="51">
        <f>IF(ISNA(MATCH(CONCATENATE(B$2,$A21),'Výsledková listina'!$Q:$Q,0)),"",INDEX('Výsledková listina'!$B:$B,MATCH(CONCATENATE(B$2,$A21),'Výsledková listina'!$Q:$Q,0),1))</f>
      </c>
      <c r="C21" s="4"/>
      <c r="D21" s="32">
        <f t="shared" si="0"/>
      </c>
      <c r="E21" s="47">
        <f t="shared" si="1"/>
      </c>
      <c r="F21" s="50"/>
      <c r="G21" s="51">
        <f>IF(ISNA(MATCH(CONCATENATE(G$2,$A21),'Výsledková listina'!$Q:$Q,0)),"",INDEX('Výsledková listina'!$B:$B,MATCH(CONCATENATE(G$2,$A21),'Výsledková listina'!$Q:$Q,0),1))</f>
      </c>
      <c r="H21" s="4"/>
      <c r="I21" s="32">
        <f t="shared" si="2"/>
      </c>
      <c r="J21" s="47">
        <f t="shared" si="3"/>
      </c>
      <c r="K21" s="50"/>
      <c r="L21" s="51">
        <f>IF(ISNA(MATCH(CONCATENATE(L$2,$A21),'Výsledková listina'!$Q:$Q,0)),"",INDEX('Výsledková listina'!$B:$B,MATCH(CONCATENATE(L$2,$A21),'Výsledková listina'!$Q:$Q,0),1))</f>
      </c>
      <c r="M21" s="4"/>
      <c r="N21" s="32">
        <f t="shared" si="4"/>
      </c>
      <c r="O21" s="47">
        <f t="shared" si="5"/>
      </c>
      <c r="P21" s="50"/>
      <c r="Q21" s="51">
        <f>IF(ISNA(MATCH(CONCATENATE(Q$2,$A21),'Výsledková listina'!$Q:$Q,0)),"",INDEX('Výsledková listina'!$B:$B,MATCH(CONCATENATE(Q$2,$A21),'Výsledková listina'!$Q:$Q,0),1))</f>
      </c>
      <c r="R21" s="4"/>
      <c r="S21" s="32">
        <f t="shared" si="6"/>
      </c>
      <c r="T21" s="47">
        <f t="shared" si="7"/>
      </c>
      <c r="U21" s="50"/>
      <c r="V21" s="51">
        <f>IF(ISNA(MATCH(CONCATENATE(V$2,$A21),'Výsledková listina'!$Q:$Q,0)),"",INDEX('Výsledková listina'!$B:$B,MATCH(CONCATENATE(V$2,$A21),'Výsledková listina'!$Q:$Q,0),1))</f>
      </c>
      <c r="W21" s="4"/>
      <c r="X21" s="32">
        <f t="shared" si="8"/>
      </c>
      <c r="Y21" s="47">
        <f t="shared" si="9"/>
      </c>
      <c r="Z21" s="50"/>
      <c r="AA21" s="51">
        <f>IF(ISNA(MATCH(CONCATENATE(AA$2,$A21),'Výsledková listina'!$Q:$Q,0)),"",INDEX('Výsledková listina'!$B:$B,MATCH(CONCATENATE(AA$2,$A21),'Výsledková listina'!$Q:$Q,0),1))</f>
      </c>
      <c r="AB21" s="4"/>
      <c r="AC21" s="32">
        <f t="shared" si="10"/>
      </c>
      <c r="AD21" s="47">
        <f t="shared" si="11"/>
      </c>
      <c r="AE21" s="50"/>
      <c r="AF21" s="51">
        <f>IF(ISNA(MATCH(CONCATENATE(AF$2,$A21),'Výsledková listina'!$Q:$Q,0)),"",INDEX('Výsledková listina'!$B:$B,MATCH(CONCATENATE(AF$2,$A21),'Výsledková listina'!$Q:$Q,0),1))</f>
      </c>
      <c r="AG21" s="4"/>
      <c r="AH21" s="32">
        <f t="shared" si="12"/>
      </c>
      <c r="AI21" s="47">
        <f t="shared" si="13"/>
      </c>
      <c r="AJ21" s="50"/>
      <c r="AK21" s="51">
        <f>IF(ISNA(MATCH(CONCATENATE(AK$2,$A21),'Výsledková listina'!$Q:$Q,0)),"",INDEX('Výsledková listina'!$B:$B,MATCH(CONCATENATE(AK$2,$A21),'Výsledková listina'!$Q:$Q,0),1))</f>
      </c>
      <c r="AL21" s="4"/>
      <c r="AM21" s="32">
        <f t="shared" si="14"/>
      </c>
      <c r="AN21" s="47">
        <f t="shared" si="15"/>
      </c>
      <c r="AO21" s="50"/>
      <c r="AP21" s="51">
        <f>IF(ISNA(MATCH(CONCATENATE(AP$2,$A21),'Výsledková listina'!$Q:$Q,0)),"",INDEX('Výsledková listina'!$B:$B,MATCH(CONCATENATE(AP$2,$A21),'Výsledková listina'!$Q:$Q,0),1))</f>
      </c>
      <c r="AQ21" s="4"/>
      <c r="AR21" s="32">
        <f t="shared" si="16"/>
      </c>
      <c r="AS21" s="47">
        <f t="shared" si="17"/>
      </c>
      <c r="AT21" s="50"/>
      <c r="AU21" s="51">
        <f>IF(ISNA(MATCH(CONCATENATE(AU$2,$A21),'Výsledková listina'!$Q:$Q,0)),"",INDEX('Výsledková listina'!$B:$B,MATCH(CONCATENATE(AU$2,$A21),'Výsledková listina'!$Q:$Q,0),1))</f>
      </c>
      <c r="AV21" s="4"/>
      <c r="AW21" s="32">
        <f t="shared" si="18"/>
      </c>
      <c r="AX21" s="47">
        <f t="shared" si="19"/>
      </c>
      <c r="AY21" s="50"/>
      <c r="AZ21" s="51">
        <f>IF(ISNA(MATCH(CONCATENATE(AZ$2,$A21),'Výsledková listina'!$Q:$Q,0)),"",INDEX('Výsledková listina'!$B:$B,MATCH(CONCATENATE(AZ$2,$A21),'Výsledková listina'!$Q:$Q,0),1))</f>
      </c>
      <c r="BA21" s="4"/>
      <c r="BB21" s="32">
        <f t="shared" si="20"/>
      </c>
      <c r="BC21" s="47">
        <f t="shared" si="21"/>
      </c>
      <c r="BD21" s="50"/>
      <c r="BE21" s="51">
        <f>IF(ISNA(MATCH(CONCATENATE(BE$2,$A21),'Výsledková listina'!$Q:$Q,0)),"",INDEX('Výsledková listina'!$B:$B,MATCH(CONCATENATE(BE$2,$A21),'Výsledková listina'!$Q:$Q,0),1))</f>
      </c>
      <c r="BF21" s="4"/>
      <c r="BG21" s="32">
        <f t="shared" si="22"/>
      </c>
      <c r="BH21" s="47">
        <f t="shared" si="23"/>
      </c>
      <c r="BI21" s="50"/>
      <c r="BJ21" s="51">
        <f>IF(ISNA(MATCH(CONCATENATE(BJ$2,$A21),'Výsledková listina'!$Q:$Q,0)),"",INDEX('Výsledková listina'!$B:$B,MATCH(CONCATENATE(BJ$2,$A21),'Výsledková listina'!$Q:$Q,0),1))</f>
      </c>
      <c r="BK21" s="4"/>
      <c r="BL21" s="32">
        <f t="shared" si="24"/>
      </c>
      <c r="BM21" s="47">
        <f t="shared" si="25"/>
      </c>
      <c r="BN21" s="50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</row>
    <row r="22" spans="1:174" s="10" customFormat="1" ht="34.5" customHeight="1">
      <c r="A22" s="5">
        <v>19</v>
      </c>
      <c r="B22" s="51">
        <f>IF(ISNA(MATCH(CONCATENATE(B$2,$A22),'Výsledková listina'!$Q:$Q,0)),"",INDEX('Výsledková listina'!$B:$B,MATCH(CONCATENATE(B$2,$A22),'Výsledková listina'!$Q:$Q,0),1))</f>
      </c>
      <c r="C22" s="4"/>
      <c r="D22" s="32">
        <f t="shared" si="0"/>
      </c>
      <c r="E22" s="47">
        <f t="shared" si="1"/>
      </c>
      <c r="F22" s="50"/>
      <c r="G22" s="51">
        <f>IF(ISNA(MATCH(CONCATENATE(G$2,$A22),'Výsledková listina'!$Q:$Q,0)),"",INDEX('Výsledková listina'!$B:$B,MATCH(CONCATENATE(G$2,$A22),'Výsledková listina'!$Q:$Q,0),1))</f>
      </c>
      <c r="H22" s="4"/>
      <c r="I22" s="32">
        <f t="shared" si="2"/>
      </c>
      <c r="J22" s="47">
        <f t="shared" si="3"/>
      </c>
      <c r="K22" s="50"/>
      <c r="L22" s="51">
        <f>IF(ISNA(MATCH(CONCATENATE(L$2,$A22),'Výsledková listina'!$Q:$Q,0)),"",INDEX('Výsledková listina'!$B:$B,MATCH(CONCATENATE(L$2,$A22),'Výsledková listina'!$Q:$Q,0),1))</f>
      </c>
      <c r="M22" s="4"/>
      <c r="N22" s="32">
        <f t="shared" si="4"/>
      </c>
      <c r="O22" s="47">
        <f t="shared" si="5"/>
      </c>
      <c r="P22" s="50"/>
      <c r="Q22" s="51">
        <f>IF(ISNA(MATCH(CONCATENATE(Q$2,$A22),'Výsledková listina'!$Q:$Q,0)),"",INDEX('Výsledková listina'!$B:$B,MATCH(CONCATENATE(Q$2,$A22),'Výsledková listina'!$Q:$Q,0),1))</f>
      </c>
      <c r="R22" s="4"/>
      <c r="S22" s="32">
        <f t="shared" si="6"/>
      </c>
      <c r="T22" s="47">
        <f t="shared" si="7"/>
      </c>
      <c r="U22" s="50"/>
      <c r="V22" s="51">
        <f>IF(ISNA(MATCH(CONCATENATE(V$2,$A22),'Výsledková listina'!$Q:$Q,0)),"",INDEX('Výsledková listina'!$B:$B,MATCH(CONCATENATE(V$2,$A22),'Výsledková listina'!$Q:$Q,0),1))</f>
      </c>
      <c r="W22" s="4"/>
      <c r="X22" s="32">
        <f t="shared" si="8"/>
      </c>
      <c r="Y22" s="47">
        <f t="shared" si="9"/>
      </c>
      <c r="Z22" s="50"/>
      <c r="AA22" s="51">
        <f>IF(ISNA(MATCH(CONCATENATE(AA$2,$A22),'Výsledková listina'!$Q:$Q,0)),"",INDEX('Výsledková listina'!$B:$B,MATCH(CONCATENATE(AA$2,$A22),'Výsledková listina'!$Q:$Q,0),1))</f>
      </c>
      <c r="AB22" s="4"/>
      <c r="AC22" s="32">
        <f t="shared" si="10"/>
      </c>
      <c r="AD22" s="47">
        <f t="shared" si="11"/>
      </c>
      <c r="AE22" s="50"/>
      <c r="AF22" s="51">
        <f>IF(ISNA(MATCH(CONCATENATE(AF$2,$A22),'Výsledková listina'!$Q:$Q,0)),"",INDEX('Výsledková listina'!$B:$B,MATCH(CONCATENATE(AF$2,$A22),'Výsledková listina'!$Q:$Q,0),1))</f>
      </c>
      <c r="AG22" s="4"/>
      <c r="AH22" s="32">
        <f t="shared" si="12"/>
      </c>
      <c r="AI22" s="47">
        <f t="shared" si="13"/>
      </c>
      <c r="AJ22" s="50"/>
      <c r="AK22" s="51">
        <f>IF(ISNA(MATCH(CONCATENATE(AK$2,$A22),'Výsledková listina'!$Q:$Q,0)),"",INDEX('Výsledková listina'!$B:$B,MATCH(CONCATENATE(AK$2,$A22),'Výsledková listina'!$Q:$Q,0),1))</f>
      </c>
      <c r="AL22" s="4"/>
      <c r="AM22" s="32">
        <f t="shared" si="14"/>
      </c>
      <c r="AN22" s="47">
        <f t="shared" si="15"/>
      </c>
      <c r="AO22" s="50"/>
      <c r="AP22" s="51">
        <f>IF(ISNA(MATCH(CONCATENATE(AP$2,$A22),'Výsledková listina'!$Q:$Q,0)),"",INDEX('Výsledková listina'!$B:$B,MATCH(CONCATENATE(AP$2,$A22),'Výsledková listina'!$Q:$Q,0),1))</f>
      </c>
      <c r="AQ22" s="4"/>
      <c r="AR22" s="32">
        <f t="shared" si="16"/>
      </c>
      <c r="AS22" s="47">
        <f t="shared" si="17"/>
      </c>
      <c r="AT22" s="50"/>
      <c r="AU22" s="51">
        <f>IF(ISNA(MATCH(CONCATENATE(AU$2,$A22),'Výsledková listina'!$Q:$Q,0)),"",INDEX('Výsledková listina'!$B:$B,MATCH(CONCATENATE(AU$2,$A22),'Výsledková listina'!$Q:$Q,0),1))</f>
      </c>
      <c r="AV22" s="4"/>
      <c r="AW22" s="32">
        <f t="shared" si="18"/>
      </c>
      <c r="AX22" s="47">
        <f t="shared" si="19"/>
      </c>
      <c r="AY22" s="50"/>
      <c r="AZ22" s="51">
        <f>IF(ISNA(MATCH(CONCATENATE(AZ$2,$A22),'Výsledková listina'!$Q:$Q,0)),"",INDEX('Výsledková listina'!$B:$B,MATCH(CONCATENATE(AZ$2,$A22),'Výsledková listina'!$Q:$Q,0),1))</f>
      </c>
      <c r="BA22" s="4"/>
      <c r="BB22" s="32">
        <f t="shared" si="20"/>
      </c>
      <c r="BC22" s="47">
        <f t="shared" si="21"/>
      </c>
      <c r="BD22" s="50"/>
      <c r="BE22" s="51">
        <f>IF(ISNA(MATCH(CONCATENATE(BE$2,$A22),'Výsledková listina'!$Q:$Q,0)),"",INDEX('Výsledková listina'!$B:$B,MATCH(CONCATENATE(BE$2,$A22),'Výsledková listina'!$Q:$Q,0),1))</f>
      </c>
      <c r="BF22" s="4"/>
      <c r="BG22" s="32">
        <f t="shared" si="22"/>
      </c>
      <c r="BH22" s="47">
        <f t="shared" si="23"/>
      </c>
      <c r="BI22" s="50"/>
      <c r="BJ22" s="51">
        <f>IF(ISNA(MATCH(CONCATENATE(BJ$2,$A22),'Výsledková listina'!$Q:$Q,0)),"",INDEX('Výsledková listina'!$B:$B,MATCH(CONCATENATE(BJ$2,$A22),'Výsledková listina'!$Q:$Q,0),1))</f>
      </c>
      <c r="BK22" s="4"/>
      <c r="BL22" s="32">
        <f t="shared" si="24"/>
      </c>
      <c r="BM22" s="47">
        <f t="shared" si="25"/>
      </c>
      <c r="BN22" s="50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</row>
    <row r="23" spans="1:174" s="10" customFormat="1" ht="34.5" customHeight="1">
      <c r="A23" s="5">
        <v>20</v>
      </c>
      <c r="B23" s="51">
        <f>IF(ISNA(MATCH(CONCATENATE(B$2,$A23),'Výsledková listina'!$Q:$Q,0)),"",INDEX('Výsledková listina'!$B:$B,MATCH(CONCATENATE(B$2,$A23),'Výsledková listina'!$Q:$Q,0),1))</f>
      </c>
      <c r="C23" s="4"/>
      <c r="D23" s="32">
        <f t="shared" si="0"/>
      </c>
      <c r="E23" s="47">
        <f t="shared" si="1"/>
      </c>
      <c r="F23" s="50"/>
      <c r="G23" s="51">
        <f>IF(ISNA(MATCH(CONCATENATE(G$2,$A23),'Výsledková listina'!$Q:$Q,0)),"",INDEX('Výsledková listina'!$B:$B,MATCH(CONCATENATE(G$2,$A23),'Výsledková listina'!$Q:$Q,0),1))</f>
      </c>
      <c r="H23" s="4"/>
      <c r="I23" s="32">
        <f t="shared" si="2"/>
      </c>
      <c r="J23" s="47">
        <f t="shared" si="3"/>
      </c>
      <c r="K23" s="50"/>
      <c r="L23" s="51">
        <f>IF(ISNA(MATCH(CONCATENATE(L$2,$A23),'Výsledková listina'!$Q:$Q,0)),"",INDEX('Výsledková listina'!$B:$B,MATCH(CONCATENATE(L$2,$A23),'Výsledková listina'!$Q:$Q,0),1))</f>
      </c>
      <c r="M23" s="4"/>
      <c r="N23" s="32">
        <f t="shared" si="4"/>
      </c>
      <c r="O23" s="47">
        <f t="shared" si="5"/>
      </c>
      <c r="P23" s="50"/>
      <c r="Q23" s="51">
        <f>IF(ISNA(MATCH(CONCATENATE(Q$2,$A23),'Výsledková listina'!$Q:$Q,0)),"",INDEX('Výsledková listina'!$B:$B,MATCH(CONCATENATE(Q$2,$A23),'Výsledková listina'!$Q:$Q,0),1))</f>
      </c>
      <c r="R23" s="4"/>
      <c r="S23" s="32">
        <f t="shared" si="6"/>
      </c>
      <c r="T23" s="47">
        <f t="shared" si="7"/>
      </c>
      <c r="U23" s="50"/>
      <c r="V23" s="51">
        <f>IF(ISNA(MATCH(CONCATENATE(V$2,$A23),'Výsledková listina'!$Q:$Q,0)),"",INDEX('Výsledková listina'!$B:$B,MATCH(CONCATENATE(V$2,$A23),'Výsledková listina'!$Q:$Q,0),1))</f>
      </c>
      <c r="W23" s="4"/>
      <c r="X23" s="32">
        <f t="shared" si="8"/>
      </c>
      <c r="Y23" s="47">
        <f t="shared" si="9"/>
      </c>
      <c r="Z23" s="50"/>
      <c r="AA23" s="51">
        <f>IF(ISNA(MATCH(CONCATENATE(AA$2,$A23),'Výsledková listina'!$Q:$Q,0)),"",INDEX('Výsledková listina'!$B:$B,MATCH(CONCATENATE(AA$2,$A23),'Výsledková listina'!$Q:$Q,0),1))</f>
      </c>
      <c r="AB23" s="4"/>
      <c r="AC23" s="32">
        <f t="shared" si="10"/>
      </c>
      <c r="AD23" s="47">
        <f t="shared" si="11"/>
      </c>
      <c r="AE23" s="50"/>
      <c r="AF23" s="51">
        <f>IF(ISNA(MATCH(CONCATENATE(AF$2,$A23),'Výsledková listina'!$Q:$Q,0)),"",INDEX('Výsledková listina'!$B:$B,MATCH(CONCATENATE(AF$2,$A23),'Výsledková listina'!$Q:$Q,0),1))</f>
      </c>
      <c r="AG23" s="4"/>
      <c r="AH23" s="32">
        <f t="shared" si="12"/>
      </c>
      <c r="AI23" s="47">
        <f t="shared" si="13"/>
      </c>
      <c r="AJ23" s="50"/>
      <c r="AK23" s="51">
        <f>IF(ISNA(MATCH(CONCATENATE(AK$2,$A23),'Výsledková listina'!$Q:$Q,0)),"",INDEX('Výsledková listina'!$B:$B,MATCH(CONCATENATE(AK$2,$A23),'Výsledková listina'!$Q:$Q,0),1))</f>
      </c>
      <c r="AL23" s="4"/>
      <c r="AM23" s="32">
        <f t="shared" si="14"/>
      </c>
      <c r="AN23" s="47">
        <f t="shared" si="15"/>
      </c>
      <c r="AO23" s="50"/>
      <c r="AP23" s="51">
        <f>IF(ISNA(MATCH(CONCATENATE(AP$2,$A23),'Výsledková listina'!$Q:$Q,0)),"",INDEX('Výsledková listina'!$B:$B,MATCH(CONCATENATE(AP$2,$A23),'Výsledková listina'!$Q:$Q,0),1))</f>
      </c>
      <c r="AQ23" s="4"/>
      <c r="AR23" s="32">
        <f t="shared" si="16"/>
      </c>
      <c r="AS23" s="47">
        <f t="shared" si="17"/>
      </c>
      <c r="AT23" s="50"/>
      <c r="AU23" s="51">
        <f>IF(ISNA(MATCH(CONCATENATE(AU$2,$A23),'Výsledková listina'!$Q:$Q,0)),"",INDEX('Výsledková listina'!$B:$B,MATCH(CONCATENATE(AU$2,$A23),'Výsledková listina'!$Q:$Q,0),1))</f>
      </c>
      <c r="AV23" s="4"/>
      <c r="AW23" s="32">
        <f t="shared" si="18"/>
      </c>
      <c r="AX23" s="47">
        <f t="shared" si="19"/>
      </c>
      <c r="AY23" s="50"/>
      <c r="AZ23" s="51">
        <f>IF(ISNA(MATCH(CONCATENATE(AZ$2,$A23),'Výsledková listina'!$Q:$Q,0)),"",INDEX('Výsledková listina'!$B:$B,MATCH(CONCATENATE(AZ$2,$A23),'Výsledková listina'!$Q:$Q,0),1))</f>
      </c>
      <c r="BA23" s="4"/>
      <c r="BB23" s="32">
        <f t="shared" si="20"/>
      </c>
      <c r="BC23" s="47">
        <f t="shared" si="21"/>
      </c>
      <c r="BD23" s="50"/>
      <c r="BE23" s="51">
        <f>IF(ISNA(MATCH(CONCATENATE(BE$2,$A23),'Výsledková listina'!$Q:$Q,0)),"",INDEX('Výsledková listina'!$B:$B,MATCH(CONCATENATE(BE$2,$A23),'Výsledková listina'!$Q:$Q,0),1))</f>
      </c>
      <c r="BF23" s="4"/>
      <c r="BG23" s="32">
        <f t="shared" si="22"/>
      </c>
      <c r="BH23" s="47">
        <f t="shared" si="23"/>
      </c>
      <c r="BI23" s="50"/>
      <c r="BJ23" s="51">
        <f>IF(ISNA(MATCH(CONCATENATE(BJ$2,$A23),'Výsledková listina'!$Q:$Q,0)),"",INDEX('Výsledková listina'!$B:$B,MATCH(CONCATENATE(BJ$2,$A23),'Výsledková listina'!$Q:$Q,0),1))</f>
      </c>
      <c r="BK23" s="4"/>
      <c r="BL23" s="32">
        <f t="shared" si="24"/>
      </c>
      <c r="BM23" s="47">
        <f t="shared" si="25"/>
      </c>
      <c r="BN23" s="50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</row>
    <row r="24" spans="1:174" s="10" customFormat="1" ht="34.5" customHeight="1">
      <c r="A24" s="5">
        <v>21</v>
      </c>
      <c r="B24" s="51">
        <f>IF(ISNA(MATCH(CONCATENATE(B$2,$A24),'Výsledková listina'!$Q:$Q,0)),"",INDEX('Výsledková listina'!$B:$B,MATCH(CONCATENATE(B$2,$A24),'Výsledková listina'!$Q:$Q,0),1))</f>
      </c>
      <c r="C24" s="4"/>
      <c r="D24" s="32">
        <f t="shared" si="0"/>
      </c>
      <c r="E24" s="47">
        <f t="shared" si="1"/>
      </c>
      <c r="F24" s="50"/>
      <c r="G24" s="51">
        <f>IF(ISNA(MATCH(CONCATENATE(G$2,$A24),'Výsledková listina'!$Q:$Q,0)),"",INDEX('Výsledková listina'!$B:$B,MATCH(CONCATENATE(G$2,$A24),'Výsledková listina'!$Q:$Q,0),1))</f>
      </c>
      <c r="H24" s="4"/>
      <c r="I24" s="32">
        <f t="shared" si="2"/>
      </c>
      <c r="J24" s="47">
        <f t="shared" si="3"/>
      </c>
      <c r="K24" s="50"/>
      <c r="L24" s="51">
        <f>IF(ISNA(MATCH(CONCATENATE(L$2,$A24),'Výsledková listina'!$Q:$Q,0)),"",INDEX('Výsledková listina'!$B:$B,MATCH(CONCATENATE(L$2,$A24),'Výsledková listina'!$Q:$Q,0),1))</f>
      </c>
      <c r="M24" s="4"/>
      <c r="N24" s="32">
        <f t="shared" si="4"/>
      </c>
      <c r="O24" s="47">
        <f t="shared" si="5"/>
      </c>
      <c r="P24" s="50"/>
      <c r="Q24" s="51">
        <f>IF(ISNA(MATCH(CONCATENATE(Q$2,$A24),'Výsledková listina'!$Q:$Q,0)),"",INDEX('Výsledková listina'!$B:$B,MATCH(CONCATENATE(Q$2,$A24),'Výsledková listina'!$Q:$Q,0),1))</f>
      </c>
      <c r="R24" s="4"/>
      <c r="S24" s="32">
        <f t="shared" si="6"/>
      </c>
      <c r="T24" s="47">
        <f t="shared" si="7"/>
      </c>
      <c r="U24" s="50"/>
      <c r="V24" s="51">
        <f>IF(ISNA(MATCH(CONCATENATE(V$2,$A24),'Výsledková listina'!$Q:$Q,0)),"",INDEX('Výsledková listina'!$B:$B,MATCH(CONCATENATE(V$2,$A24),'Výsledková listina'!$Q:$Q,0),1))</f>
      </c>
      <c r="W24" s="4"/>
      <c r="X24" s="32">
        <f t="shared" si="8"/>
      </c>
      <c r="Y24" s="47">
        <f t="shared" si="9"/>
      </c>
      <c r="Z24" s="50"/>
      <c r="AA24" s="51">
        <f>IF(ISNA(MATCH(CONCATENATE(AA$2,$A24),'Výsledková listina'!$Q:$Q,0)),"",INDEX('Výsledková listina'!$B:$B,MATCH(CONCATENATE(AA$2,$A24),'Výsledková listina'!$Q:$Q,0),1))</f>
      </c>
      <c r="AB24" s="4"/>
      <c r="AC24" s="32">
        <f t="shared" si="10"/>
      </c>
      <c r="AD24" s="47">
        <f t="shared" si="11"/>
      </c>
      <c r="AE24" s="50"/>
      <c r="AF24" s="51">
        <f>IF(ISNA(MATCH(CONCATENATE(AF$2,$A24),'Výsledková listina'!$Q:$Q,0)),"",INDEX('Výsledková listina'!$B:$B,MATCH(CONCATENATE(AF$2,$A24),'Výsledková listina'!$Q:$Q,0),1))</f>
      </c>
      <c r="AG24" s="4"/>
      <c r="AH24" s="32">
        <f t="shared" si="12"/>
      </c>
      <c r="AI24" s="47">
        <f t="shared" si="13"/>
      </c>
      <c r="AJ24" s="50"/>
      <c r="AK24" s="51">
        <f>IF(ISNA(MATCH(CONCATENATE(AK$2,$A24),'Výsledková listina'!$Q:$Q,0)),"",INDEX('Výsledková listina'!$B:$B,MATCH(CONCATENATE(AK$2,$A24),'Výsledková listina'!$Q:$Q,0),1))</f>
      </c>
      <c r="AL24" s="4"/>
      <c r="AM24" s="32">
        <f t="shared" si="14"/>
      </c>
      <c r="AN24" s="47">
        <f t="shared" si="15"/>
      </c>
      <c r="AO24" s="50"/>
      <c r="AP24" s="51">
        <f>IF(ISNA(MATCH(CONCATENATE(AP$2,$A24),'Výsledková listina'!$Q:$Q,0)),"",INDEX('Výsledková listina'!$B:$B,MATCH(CONCATENATE(AP$2,$A24),'Výsledková listina'!$Q:$Q,0),1))</f>
      </c>
      <c r="AQ24" s="4"/>
      <c r="AR24" s="32">
        <f t="shared" si="16"/>
      </c>
      <c r="AS24" s="47">
        <f t="shared" si="17"/>
      </c>
      <c r="AT24" s="50"/>
      <c r="AU24" s="51">
        <f>IF(ISNA(MATCH(CONCATENATE(AU$2,$A24),'Výsledková listina'!$Q:$Q,0)),"",INDEX('Výsledková listina'!$B:$B,MATCH(CONCATENATE(AU$2,$A24),'Výsledková listina'!$Q:$Q,0),1))</f>
      </c>
      <c r="AV24" s="4"/>
      <c r="AW24" s="32">
        <f t="shared" si="18"/>
      </c>
      <c r="AX24" s="47">
        <f t="shared" si="19"/>
      </c>
      <c r="AY24" s="50"/>
      <c r="AZ24" s="51">
        <f>IF(ISNA(MATCH(CONCATENATE(AZ$2,$A24),'Výsledková listina'!$Q:$Q,0)),"",INDEX('Výsledková listina'!$B:$B,MATCH(CONCATENATE(AZ$2,$A24),'Výsledková listina'!$Q:$Q,0),1))</f>
      </c>
      <c r="BA24" s="4"/>
      <c r="BB24" s="32">
        <f t="shared" si="20"/>
      </c>
      <c r="BC24" s="47">
        <f t="shared" si="21"/>
      </c>
      <c r="BD24" s="50"/>
      <c r="BE24" s="51">
        <f>IF(ISNA(MATCH(CONCATENATE(BE$2,$A24),'Výsledková listina'!$Q:$Q,0)),"",INDEX('Výsledková listina'!$B:$B,MATCH(CONCATENATE(BE$2,$A24),'Výsledková listina'!$Q:$Q,0),1))</f>
      </c>
      <c r="BF24" s="4"/>
      <c r="BG24" s="32">
        <f t="shared" si="22"/>
      </c>
      <c r="BH24" s="47">
        <f t="shared" si="23"/>
      </c>
      <c r="BI24" s="50"/>
      <c r="BJ24" s="51">
        <f>IF(ISNA(MATCH(CONCATENATE(BJ$2,$A24),'Výsledková listina'!$Q:$Q,0)),"",INDEX('Výsledková listina'!$B:$B,MATCH(CONCATENATE(BJ$2,$A24),'Výsledková listina'!$Q:$Q,0),1))</f>
      </c>
      <c r="BK24" s="4"/>
      <c r="BL24" s="32">
        <f t="shared" si="24"/>
      </c>
      <c r="BM24" s="47">
        <f t="shared" si="25"/>
      </c>
      <c r="BN24" s="50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</row>
    <row r="25" spans="1:174" s="10" customFormat="1" ht="34.5" customHeight="1">
      <c r="A25" s="5">
        <v>22</v>
      </c>
      <c r="B25" s="51">
        <f>IF(ISNA(MATCH(CONCATENATE(B$2,$A25),'Výsledková listina'!$Q:$Q,0)),"",INDEX('Výsledková listina'!$B:$B,MATCH(CONCATENATE(B$2,$A25),'Výsledková listina'!$Q:$Q,0),1))</f>
      </c>
      <c r="C25" s="4"/>
      <c r="D25" s="32">
        <f t="shared" si="0"/>
      </c>
      <c r="E25" s="47">
        <f t="shared" si="1"/>
      </c>
      <c r="F25" s="50"/>
      <c r="G25" s="51">
        <f>IF(ISNA(MATCH(CONCATENATE(G$2,$A25),'Výsledková listina'!$Q:$Q,0)),"",INDEX('Výsledková listina'!$B:$B,MATCH(CONCATENATE(G$2,$A25),'Výsledková listina'!$Q:$Q,0),1))</f>
      </c>
      <c r="H25" s="4"/>
      <c r="I25" s="32">
        <f t="shared" si="2"/>
      </c>
      <c r="J25" s="47">
        <f t="shared" si="3"/>
      </c>
      <c r="K25" s="50"/>
      <c r="L25" s="51">
        <f>IF(ISNA(MATCH(CONCATENATE(L$2,$A25),'Výsledková listina'!$Q:$Q,0)),"",INDEX('Výsledková listina'!$B:$B,MATCH(CONCATENATE(L$2,$A25),'Výsledková listina'!$Q:$Q,0),1))</f>
      </c>
      <c r="M25" s="4"/>
      <c r="N25" s="32">
        <f t="shared" si="4"/>
      </c>
      <c r="O25" s="47">
        <f t="shared" si="5"/>
      </c>
      <c r="P25" s="50"/>
      <c r="Q25" s="51">
        <f>IF(ISNA(MATCH(CONCATENATE(Q$2,$A25),'Výsledková listina'!$Q:$Q,0)),"",INDEX('Výsledková listina'!$B:$B,MATCH(CONCATENATE(Q$2,$A25),'Výsledková listina'!$Q:$Q,0),1))</f>
      </c>
      <c r="R25" s="4"/>
      <c r="S25" s="32">
        <f t="shared" si="6"/>
      </c>
      <c r="T25" s="47">
        <f t="shared" si="7"/>
      </c>
      <c r="U25" s="50"/>
      <c r="V25" s="51">
        <f>IF(ISNA(MATCH(CONCATENATE(V$2,$A25),'Výsledková listina'!$Q:$Q,0)),"",INDEX('Výsledková listina'!$B:$B,MATCH(CONCATENATE(V$2,$A25),'Výsledková listina'!$Q:$Q,0),1))</f>
      </c>
      <c r="W25" s="4"/>
      <c r="X25" s="32">
        <f t="shared" si="8"/>
      </c>
      <c r="Y25" s="47">
        <f t="shared" si="9"/>
      </c>
      <c r="Z25" s="50"/>
      <c r="AA25" s="51">
        <f>IF(ISNA(MATCH(CONCATENATE(AA$2,$A25),'Výsledková listina'!$Q:$Q,0)),"",INDEX('Výsledková listina'!$B:$B,MATCH(CONCATENATE(AA$2,$A25),'Výsledková listina'!$Q:$Q,0),1))</f>
      </c>
      <c r="AB25" s="4"/>
      <c r="AC25" s="32">
        <f t="shared" si="10"/>
      </c>
      <c r="AD25" s="47">
        <f t="shared" si="11"/>
      </c>
      <c r="AE25" s="50"/>
      <c r="AF25" s="51">
        <f>IF(ISNA(MATCH(CONCATENATE(AF$2,$A25),'Výsledková listina'!$Q:$Q,0)),"",INDEX('Výsledková listina'!$B:$B,MATCH(CONCATENATE(AF$2,$A25),'Výsledková listina'!$Q:$Q,0),1))</f>
      </c>
      <c r="AG25" s="4"/>
      <c r="AH25" s="32">
        <f t="shared" si="12"/>
      </c>
      <c r="AI25" s="47">
        <f t="shared" si="13"/>
      </c>
      <c r="AJ25" s="50"/>
      <c r="AK25" s="51">
        <f>IF(ISNA(MATCH(CONCATENATE(AK$2,$A25),'Výsledková listina'!$Q:$Q,0)),"",INDEX('Výsledková listina'!$B:$B,MATCH(CONCATENATE(AK$2,$A25),'Výsledková listina'!$Q:$Q,0),1))</f>
      </c>
      <c r="AL25" s="4"/>
      <c r="AM25" s="32">
        <f t="shared" si="14"/>
      </c>
      <c r="AN25" s="47">
        <f t="shared" si="15"/>
      </c>
      <c r="AO25" s="50"/>
      <c r="AP25" s="51">
        <f>IF(ISNA(MATCH(CONCATENATE(AP$2,$A25),'Výsledková listina'!$Q:$Q,0)),"",INDEX('Výsledková listina'!$B:$B,MATCH(CONCATENATE(AP$2,$A25),'Výsledková listina'!$Q:$Q,0),1))</f>
      </c>
      <c r="AQ25" s="4"/>
      <c r="AR25" s="32">
        <f t="shared" si="16"/>
      </c>
      <c r="AS25" s="47">
        <f t="shared" si="17"/>
      </c>
      <c r="AT25" s="50"/>
      <c r="AU25" s="51">
        <f>IF(ISNA(MATCH(CONCATENATE(AU$2,$A25),'Výsledková listina'!$Q:$Q,0)),"",INDEX('Výsledková listina'!$B:$B,MATCH(CONCATENATE(AU$2,$A25),'Výsledková listina'!$Q:$Q,0),1))</f>
      </c>
      <c r="AV25" s="4"/>
      <c r="AW25" s="32">
        <f t="shared" si="18"/>
      </c>
      <c r="AX25" s="47">
        <f t="shared" si="19"/>
      </c>
      <c r="AY25" s="50"/>
      <c r="AZ25" s="51">
        <f>IF(ISNA(MATCH(CONCATENATE(AZ$2,$A25),'Výsledková listina'!$Q:$Q,0)),"",INDEX('Výsledková listina'!$B:$B,MATCH(CONCATENATE(AZ$2,$A25),'Výsledková listina'!$Q:$Q,0),1))</f>
      </c>
      <c r="BA25" s="4"/>
      <c r="BB25" s="32">
        <f t="shared" si="20"/>
      </c>
      <c r="BC25" s="47">
        <f t="shared" si="21"/>
      </c>
      <c r="BD25" s="50"/>
      <c r="BE25" s="51">
        <f>IF(ISNA(MATCH(CONCATENATE(BE$2,$A25),'Výsledková listina'!$Q:$Q,0)),"",INDEX('Výsledková listina'!$B:$B,MATCH(CONCATENATE(BE$2,$A25),'Výsledková listina'!$Q:$Q,0),1))</f>
      </c>
      <c r="BF25" s="4"/>
      <c r="BG25" s="32">
        <f t="shared" si="22"/>
      </c>
      <c r="BH25" s="47">
        <f t="shared" si="23"/>
      </c>
      <c r="BI25" s="50"/>
      <c r="BJ25" s="51">
        <f>IF(ISNA(MATCH(CONCATENATE(BJ$2,$A25),'Výsledková listina'!$Q:$Q,0)),"",INDEX('Výsledková listina'!$B:$B,MATCH(CONCATENATE(BJ$2,$A25),'Výsledková listina'!$Q:$Q,0),1))</f>
      </c>
      <c r="BK25" s="4"/>
      <c r="BL25" s="32">
        <f t="shared" si="24"/>
      </c>
      <c r="BM25" s="47">
        <f t="shared" si="25"/>
      </c>
      <c r="BN25" s="50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</row>
    <row r="26" spans="1:174" s="10" customFormat="1" ht="34.5" customHeight="1">
      <c r="A26" s="5">
        <v>23</v>
      </c>
      <c r="B26" s="51">
        <f>IF(ISNA(MATCH(CONCATENATE(B$2,$A26),'Výsledková listina'!$Q:$Q,0)),"",INDEX('Výsledková listina'!$B:$B,MATCH(CONCATENATE(B$2,$A26),'Výsledková listina'!$Q:$Q,0),1))</f>
      </c>
      <c r="C26" s="4"/>
      <c r="D26" s="32">
        <f t="shared" si="0"/>
      </c>
      <c r="E26" s="47">
        <f t="shared" si="1"/>
      </c>
      <c r="F26" s="50"/>
      <c r="G26" s="51">
        <f>IF(ISNA(MATCH(CONCATENATE(G$2,$A26),'Výsledková listina'!$Q:$Q,0)),"",INDEX('Výsledková listina'!$B:$B,MATCH(CONCATENATE(G$2,$A26),'Výsledková listina'!$Q:$Q,0),1))</f>
      </c>
      <c r="H26" s="4"/>
      <c r="I26" s="32">
        <f t="shared" si="2"/>
      </c>
      <c r="J26" s="47">
        <f t="shared" si="3"/>
      </c>
      <c r="K26" s="50"/>
      <c r="L26" s="51">
        <f>IF(ISNA(MATCH(CONCATENATE(L$2,$A26),'Výsledková listina'!$Q:$Q,0)),"",INDEX('Výsledková listina'!$B:$B,MATCH(CONCATENATE(L$2,$A26),'Výsledková listina'!$Q:$Q,0),1))</f>
      </c>
      <c r="M26" s="4"/>
      <c r="N26" s="32">
        <f t="shared" si="4"/>
      </c>
      <c r="O26" s="47">
        <f t="shared" si="5"/>
      </c>
      <c r="P26" s="50"/>
      <c r="Q26" s="51">
        <f>IF(ISNA(MATCH(CONCATENATE(Q$2,$A26),'Výsledková listina'!$Q:$Q,0)),"",INDEX('Výsledková listina'!$B:$B,MATCH(CONCATENATE(Q$2,$A26),'Výsledková listina'!$Q:$Q,0),1))</f>
      </c>
      <c r="R26" s="4"/>
      <c r="S26" s="32">
        <f t="shared" si="6"/>
      </c>
      <c r="T26" s="47">
        <f t="shared" si="7"/>
      </c>
      <c r="U26" s="50"/>
      <c r="V26" s="51">
        <f>IF(ISNA(MATCH(CONCATENATE(V$2,$A26),'Výsledková listina'!$Q:$Q,0)),"",INDEX('Výsledková listina'!$B:$B,MATCH(CONCATENATE(V$2,$A26),'Výsledková listina'!$Q:$Q,0),1))</f>
      </c>
      <c r="W26" s="4"/>
      <c r="X26" s="32">
        <f t="shared" si="8"/>
      </c>
      <c r="Y26" s="47">
        <f t="shared" si="9"/>
      </c>
      <c r="Z26" s="50"/>
      <c r="AA26" s="51">
        <f>IF(ISNA(MATCH(CONCATENATE(AA$2,$A26),'Výsledková listina'!$Q:$Q,0)),"",INDEX('Výsledková listina'!$B:$B,MATCH(CONCATENATE(AA$2,$A26),'Výsledková listina'!$Q:$Q,0),1))</f>
      </c>
      <c r="AB26" s="4"/>
      <c r="AC26" s="32">
        <f t="shared" si="10"/>
      </c>
      <c r="AD26" s="47">
        <f t="shared" si="11"/>
      </c>
      <c r="AE26" s="50"/>
      <c r="AF26" s="51">
        <f>IF(ISNA(MATCH(CONCATENATE(AF$2,$A26),'Výsledková listina'!$Q:$Q,0)),"",INDEX('Výsledková listina'!$B:$B,MATCH(CONCATENATE(AF$2,$A26),'Výsledková listina'!$Q:$Q,0),1))</f>
      </c>
      <c r="AG26" s="4"/>
      <c r="AH26" s="32">
        <f t="shared" si="12"/>
      </c>
      <c r="AI26" s="47">
        <f t="shared" si="13"/>
      </c>
      <c r="AJ26" s="50"/>
      <c r="AK26" s="51">
        <f>IF(ISNA(MATCH(CONCATENATE(AK$2,$A26),'Výsledková listina'!$Q:$Q,0)),"",INDEX('Výsledková listina'!$B:$B,MATCH(CONCATENATE(AK$2,$A26),'Výsledková listina'!$Q:$Q,0),1))</f>
      </c>
      <c r="AL26" s="4"/>
      <c r="AM26" s="32">
        <f t="shared" si="14"/>
      </c>
      <c r="AN26" s="47">
        <f t="shared" si="15"/>
      </c>
      <c r="AO26" s="50"/>
      <c r="AP26" s="51">
        <f>IF(ISNA(MATCH(CONCATENATE(AP$2,$A26),'Výsledková listina'!$Q:$Q,0)),"",INDEX('Výsledková listina'!$B:$B,MATCH(CONCATENATE(AP$2,$A26),'Výsledková listina'!$Q:$Q,0),1))</f>
      </c>
      <c r="AQ26" s="4"/>
      <c r="AR26" s="32">
        <f t="shared" si="16"/>
      </c>
      <c r="AS26" s="47">
        <f t="shared" si="17"/>
      </c>
      <c r="AT26" s="50"/>
      <c r="AU26" s="51">
        <f>IF(ISNA(MATCH(CONCATENATE(AU$2,$A26),'Výsledková listina'!$Q:$Q,0)),"",INDEX('Výsledková listina'!$B:$B,MATCH(CONCATENATE(AU$2,$A26),'Výsledková listina'!$Q:$Q,0),1))</f>
      </c>
      <c r="AV26" s="4"/>
      <c r="AW26" s="32">
        <f t="shared" si="18"/>
      </c>
      <c r="AX26" s="47">
        <f t="shared" si="19"/>
      </c>
      <c r="AY26" s="50"/>
      <c r="AZ26" s="51">
        <f>IF(ISNA(MATCH(CONCATENATE(AZ$2,$A26),'Výsledková listina'!$Q:$Q,0)),"",INDEX('Výsledková listina'!$B:$B,MATCH(CONCATENATE(AZ$2,$A26),'Výsledková listina'!$Q:$Q,0),1))</f>
      </c>
      <c r="BA26" s="4"/>
      <c r="BB26" s="32">
        <f t="shared" si="20"/>
      </c>
      <c r="BC26" s="47">
        <f t="shared" si="21"/>
      </c>
      <c r="BD26" s="50"/>
      <c r="BE26" s="51">
        <f>IF(ISNA(MATCH(CONCATENATE(BE$2,$A26),'Výsledková listina'!$Q:$Q,0)),"",INDEX('Výsledková listina'!$B:$B,MATCH(CONCATENATE(BE$2,$A26),'Výsledková listina'!$Q:$Q,0),1))</f>
      </c>
      <c r="BF26" s="4"/>
      <c r="BG26" s="32">
        <f t="shared" si="22"/>
      </c>
      <c r="BH26" s="47">
        <f t="shared" si="23"/>
      </c>
      <c r="BI26" s="50"/>
      <c r="BJ26" s="51">
        <f>IF(ISNA(MATCH(CONCATENATE(BJ$2,$A26),'Výsledková listina'!$Q:$Q,0)),"",INDEX('Výsledková listina'!$B:$B,MATCH(CONCATENATE(BJ$2,$A26),'Výsledková listina'!$Q:$Q,0),1))</f>
      </c>
      <c r="BK26" s="4"/>
      <c r="BL26" s="32">
        <f t="shared" si="24"/>
      </c>
      <c r="BM26" s="47">
        <f t="shared" si="25"/>
      </c>
      <c r="BN26" s="50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</row>
    <row r="27" spans="1:174" s="10" customFormat="1" ht="34.5" customHeight="1">
      <c r="A27" s="5">
        <v>24</v>
      </c>
      <c r="B27" s="51">
        <f>IF(ISNA(MATCH(CONCATENATE(B$2,$A27),'Výsledková listina'!$Q:$Q,0)),"",INDEX('Výsledková listina'!$B:$B,MATCH(CONCATENATE(B$2,$A27),'Výsledková listina'!$Q:$Q,0),1))</f>
      </c>
      <c r="C27" s="4"/>
      <c r="D27" s="32">
        <f t="shared" si="0"/>
      </c>
      <c r="E27" s="47">
        <f t="shared" si="1"/>
      </c>
      <c r="F27" s="50"/>
      <c r="G27" s="51">
        <f>IF(ISNA(MATCH(CONCATENATE(G$2,$A27),'Výsledková listina'!$Q:$Q,0)),"",INDEX('Výsledková listina'!$B:$B,MATCH(CONCATENATE(G$2,$A27),'Výsledková listina'!$Q:$Q,0),1))</f>
      </c>
      <c r="H27" s="4"/>
      <c r="I27" s="32">
        <f t="shared" si="2"/>
      </c>
      <c r="J27" s="47">
        <f t="shared" si="3"/>
      </c>
      <c r="K27" s="50"/>
      <c r="L27" s="51">
        <f>IF(ISNA(MATCH(CONCATENATE(L$2,$A27),'Výsledková listina'!$Q:$Q,0)),"",INDEX('Výsledková listina'!$B:$B,MATCH(CONCATENATE(L$2,$A27),'Výsledková listina'!$Q:$Q,0),1))</f>
      </c>
      <c r="M27" s="4"/>
      <c r="N27" s="32">
        <f t="shared" si="4"/>
      </c>
      <c r="O27" s="47">
        <f t="shared" si="5"/>
      </c>
      <c r="P27" s="50"/>
      <c r="Q27" s="51">
        <f>IF(ISNA(MATCH(CONCATENATE(Q$2,$A27),'Výsledková listina'!$Q:$Q,0)),"",INDEX('Výsledková listina'!$B:$B,MATCH(CONCATENATE(Q$2,$A27),'Výsledková listina'!$Q:$Q,0),1))</f>
      </c>
      <c r="R27" s="4"/>
      <c r="S27" s="32">
        <f t="shared" si="6"/>
      </c>
      <c r="T27" s="47">
        <f t="shared" si="7"/>
      </c>
      <c r="U27" s="50"/>
      <c r="V27" s="51">
        <f>IF(ISNA(MATCH(CONCATENATE(V$2,$A27),'Výsledková listina'!$Q:$Q,0)),"",INDEX('Výsledková listina'!$B:$B,MATCH(CONCATENATE(V$2,$A27),'Výsledková listina'!$Q:$Q,0),1))</f>
      </c>
      <c r="W27" s="4"/>
      <c r="X27" s="32">
        <f t="shared" si="8"/>
      </c>
      <c r="Y27" s="47">
        <f t="shared" si="9"/>
      </c>
      <c r="Z27" s="50"/>
      <c r="AA27" s="51">
        <f>IF(ISNA(MATCH(CONCATENATE(AA$2,$A27),'Výsledková listina'!$Q:$Q,0)),"",INDEX('Výsledková listina'!$B:$B,MATCH(CONCATENATE(AA$2,$A27),'Výsledková listina'!$Q:$Q,0),1))</f>
      </c>
      <c r="AB27" s="4"/>
      <c r="AC27" s="32">
        <f t="shared" si="10"/>
      </c>
      <c r="AD27" s="47">
        <f t="shared" si="11"/>
      </c>
      <c r="AE27" s="50"/>
      <c r="AF27" s="51">
        <f>IF(ISNA(MATCH(CONCATENATE(AF$2,$A27),'Výsledková listina'!$Q:$Q,0)),"",INDEX('Výsledková listina'!$B:$B,MATCH(CONCATENATE(AF$2,$A27),'Výsledková listina'!$Q:$Q,0),1))</f>
      </c>
      <c r="AG27" s="4"/>
      <c r="AH27" s="32">
        <f t="shared" si="12"/>
      </c>
      <c r="AI27" s="47">
        <f t="shared" si="13"/>
      </c>
      <c r="AJ27" s="50"/>
      <c r="AK27" s="51">
        <f>IF(ISNA(MATCH(CONCATENATE(AK$2,$A27),'Výsledková listina'!$Q:$Q,0)),"",INDEX('Výsledková listina'!$B:$B,MATCH(CONCATENATE(AK$2,$A27),'Výsledková listina'!$Q:$Q,0),1))</f>
      </c>
      <c r="AL27" s="4"/>
      <c r="AM27" s="32">
        <f t="shared" si="14"/>
      </c>
      <c r="AN27" s="47">
        <f t="shared" si="15"/>
      </c>
      <c r="AO27" s="50"/>
      <c r="AP27" s="51">
        <f>IF(ISNA(MATCH(CONCATENATE(AP$2,$A27),'Výsledková listina'!$Q:$Q,0)),"",INDEX('Výsledková listina'!$B:$B,MATCH(CONCATENATE(AP$2,$A27),'Výsledková listina'!$Q:$Q,0),1))</f>
      </c>
      <c r="AQ27" s="4"/>
      <c r="AR27" s="32">
        <f t="shared" si="16"/>
      </c>
      <c r="AS27" s="47">
        <f t="shared" si="17"/>
      </c>
      <c r="AT27" s="50"/>
      <c r="AU27" s="51">
        <f>IF(ISNA(MATCH(CONCATENATE(AU$2,$A27),'Výsledková listina'!$Q:$Q,0)),"",INDEX('Výsledková listina'!$B:$B,MATCH(CONCATENATE(AU$2,$A27),'Výsledková listina'!$Q:$Q,0),1))</f>
      </c>
      <c r="AV27" s="4"/>
      <c r="AW27" s="32">
        <f t="shared" si="18"/>
      </c>
      <c r="AX27" s="47">
        <f t="shared" si="19"/>
      </c>
      <c r="AY27" s="50"/>
      <c r="AZ27" s="51">
        <f>IF(ISNA(MATCH(CONCATENATE(AZ$2,$A27),'Výsledková listina'!$Q:$Q,0)),"",INDEX('Výsledková listina'!$B:$B,MATCH(CONCATENATE(AZ$2,$A27),'Výsledková listina'!$Q:$Q,0),1))</f>
      </c>
      <c r="BA27" s="4"/>
      <c r="BB27" s="32">
        <f t="shared" si="20"/>
      </c>
      <c r="BC27" s="47">
        <f t="shared" si="21"/>
      </c>
      <c r="BD27" s="50"/>
      <c r="BE27" s="51">
        <f>IF(ISNA(MATCH(CONCATENATE(BE$2,$A27),'Výsledková listina'!$Q:$Q,0)),"",INDEX('Výsledková listina'!$B:$B,MATCH(CONCATENATE(BE$2,$A27),'Výsledková listina'!$Q:$Q,0),1))</f>
      </c>
      <c r="BF27" s="4"/>
      <c r="BG27" s="32">
        <f t="shared" si="22"/>
      </c>
      <c r="BH27" s="47">
        <f t="shared" si="23"/>
      </c>
      <c r="BI27" s="50"/>
      <c r="BJ27" s="51">
        <f>IF(ISNA(MATCH(CONCATENATE(BJ$2,$A27),'Výsledková listina'!$Q:$Q,0)),"",INDEX('Výsledková listina'!$B:$B,MATCH(CONCATENATE(BJ$2,$A27),'Výsledková listina'!$Q:$Q,0),1))</f>
      </c>
      <c r="BK27" s="4"/>
      <c r="BL27" s="32">
        <f t="shared" si="24"/>
      </c>
      <c r="BM27" s="47">
        <f t="shared" si="25"/>
      </c>
      <c r="BN27" s="50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</row>
    <row r="28" spans="1:174" s="10" customFormat="1" ht="34.5" customHeight="1" thickBot="1">
      <c r="A28" s="6">
        <v>25</v>
      </c>
      <c r="B28" s="52">
        <f>IF(ISNA(MATCH(CONCATENATE(B$2,$A28),'Výsledková listina'!$Q:$Q,0)),"",INDEX('Výsledková listina'!$B:$B,MATCH(CONCATENATE(B$2,$A28),'Výsledková listina'!$Q:$Q,0),1))</f>
      </c>
      <c r="C28" s="7"/>
      <c r="D28" s="33">
        <f t="shared" si="0"/>
      </c>
      <c r="E28" s="53">
        <f t="shared" si="1"/>
      </c>
      <c r="F28" s="54"/>
      <c r="G28" s="52">
        <f>IF(ISNA(MATCH(CONCATENATE(G$2,$A28),'Výsledková listina'!$Q:$Q,0)),"",INDEX('Výsledková listina'!$B:$B,MATCH(CONCATENATE(G$2,$A28),'Výsledková listina'!$Q:$Q,0),1))</f>
      </c>
      <c r="H28" s="7"/>
      <c r="I28" s="33">
        <f t="shared" si="2"/>
      </c>
      <c r="J28" s="53">
        <f t="shared" si="3"/>
      </c>
      <c r="K28" s="54"/>
      <c r="L28" s="52">
        <f>IF(ISNA(MATCH(CONCATENATE(L$2,$A28),'Výsledková listina'!$Q:$Q,0)),"",INDEX('Výsledková listina'!$B:$B,MATCH(CONCATENATE(L$2,$A28),'Výsledková listina'!$Q:$Q,0),1))</f>
      </c>
      <c r="M28" s="7"/>
      <c r="N28" s="33">
        <f t="shared" si="4"/>
      </c>
      <c r="O28" s="53">
        <f t="shared" si="5"/>
      </c>
      <c r="P28" s="54"/>
      <c r="Q28" s="52">
        <f>IF(ISNA(MATCH(CONCATENATE(Q$2,$A28),'Výsledková listina'!$Q:$Q,0)),"",INDEX('Výsledková listina'!$B:$B,MATCH(CONCATENATE(Q$2,$A28),'Výsledková listina'!$Q:$Q,0),1))</f>
      </c>
      <c r="R28" s="7"/>
      <c r="S28" s="33">
        <f t="shared" si="6"/>
      </c>
      <c r="T28" s="53">
        <f t="shared" si="7"/>
      </c>
      <c r="U28" s="54"/>
      <c r="V28" s="52">
        <f>IF(ISNA(MATCH(CONCATENATE(V$2,$A28),'Výsledková listina'!$Q:$Q,0)),"",INDEX('Výsledková listina'!$B:$B,MATCH(CONCATENATE(V$2,$A28),'Výsledková listina'!$Q:$Q,0),1))</f>
      </c>
      <c r="W28" s="7"/>
      <c r="X28" s="33">
        <f t="shared" si="8"/>
      </c>
      <c r="Y28" s="53">
        <f t="shared" si="9"/>
      </c>
      <c r="Z28" s="54"/>
      <c r="AA28" s="52">
        <f>IF(ISNA(MATCH(CONCATENATE(AA$2,$A28),'Výsledková listina'!$Q:$Q,0)),"",INDEX('Výsledková listina'!$B:$B,MATCH(CONCATENATE(AA$2,$A28),'Výsledková listina'!$Q:$Q,0),1))</f>
      </c>
      <c r="AB28" s="7"/>
      <c r="AC28" s="33">
        <f t="shared" si="10"/>
      </c>
      <c r="AD28" s="53">
        <f t="shared" si="11"/>
      </c>
      <c r="AE28" s="54"/>
      <c r="AF28" s="52">
        <f>IF(ISNA(MATCH(CONCATENATE(AF$2,$A28),'Výsledková listina'!$Q:$Q,0)),"",INDEX('Výsledková listina'!$B:$B,MATCH(CONCATENATE(AF$2,$A28),'Výsledková listina'!$Q:$Q,0),1))</f>
      </c>
      <c r="AG28" s="7"/>
      <c r="AH28" s="33">
        <f t="shared" si="12"/>
      </c>
      <c r="AI28" s="53">
        <f t="shared" si="13"/>
      </c>
      <c r="AJ28" s="54"/>
      <c r="AK28" s="52">
        <f>IF(ISNA(MATCH(CONCATENATE(AK$2,$A28),'Výsledková listina'!$Q:$Q,0)),"",INDEX('Výsledková listina'!$B:$B,MATCH(CONCATENATE(AK$2,$A28),'Výsledková listina'!$Q:$Q,0),1))</f>
      </c>
      <c r="AL28" s="7"/>
      <c r="AM28" s="33">
        <f t="shared" si="14"/>
      </c>
      <c r="AN28" s="53">
        <f t="shared" si="15"/>
      </c>
      <c r="AO28" s="54"/>
      <c r="AP28" s="52">
        <f>IF(ISNA(MATCH(CONCATENATE(AP$2,$A28),'Výsledková listina'!$Q:$Q,0)),"",INDEX('Výsledková listina'!$B:$B,MATCH(CONCATENATE(AP$2,$A28),'Výsledková listina'!$Q:$Q,0),1))</f>
      </c>
      <c r="AQ28" s="7"/>
      <c r="AR28" s="33">
        <f t="shared" si="16"/>
      </c>
      <c r="AS28" s="53">
        <f t="shared" si="17"/>
      </c>
      <c r="AT28" s="54"/>
      <c r="AU28" s="52">
        <f>IF(ISNA(MATCH(CONCATENATE(AU$2,$A28),'Výsledková listina'!$Q:$Q,0)),"",INDEX('Výsledková listina'!$B:$B,MATCH(CONCATENATE(AU$2,$A28),'Výsledková listina'!$Q:$Q,0),1))</f>
      </c>
      <c r="AV28" s="7"/>
      <c r="AW28" s="33">
        <f t="shared" si="18"/>
      </c>
      <c r="AX28" s="53">
        <f t="shared" si="19"/>
      </c>
      <c r="AY28" s="54"/>
      <c r="AZ28" s="52">
        <f>IF(ISNA(MATCH(CONCATENATE(AZ$2,$A28),'Výsledková listina'!$Q:$Q,0)),"",INDEX('Výsledková listina'!$B:$B,MATCH(CONCATENATE(AZ$2,$A28),'Výsledková listina'!$Q:$Q,0),1))</f>
      </c>
      <c r="BA28" s="7"/>
      <c r="BB28" s="33">
        <f t="shared" si="20"/>
      </c>
      <c r="BC28" s="53">
        <f t="shared" si="21"/>
      </c>
      <c r="BD28" s="54"/>
      <c r="BE28" s="52">
        <f>IF(ISNA(MATCH(CONCATENATE(BE$2,$A28),'Výsledková listina'!$Q:$Q,0)),"",INDEX('Výsledková listina'!$B:$B,MATCH(CONCATENATE(BE$2,$A28),'Výsledková listina'!$Q:$Q,0),1))</f>
      </c>
      <c r="BF28" s="7"/>
      <c r="BG28" s="33">
        <f t="shared" si="22"/>
      </c>
      <c r="BH28" s="53">
        <f t="shared" si="23"/>
      </c>
      <c r="BI28" s="54"/>
      <c r="BJ28" s="52">
        <f>IF(ISNA(MATCH(CONCATENATE(BJ$2,$A28),'Výsledková listina'!$Q:$Q,0)),"",INDEX('Výsledková listina'!$B:$B,MATCH(CONCATENATE(BJ$2,$A28),'Výsledková listina'!$Q:$Q,0),1))</f>
      </c>
      <c r="BK28" s="7"/>
      <c r="BL28" s="33">
        <f t="shared" si="24"/>
      </c>
      <c r="BM28" s="53">
        <f t="shared" si="25"/>
      </c>
      <c r="BN28" s="54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K2:AO2"/>
    <mergeCell ref="AP2:AT2"/>
    <mergeCell ref="L1:P1"/>
    <mergeCell ref="Q1:U1"/>
    <mergeCell ref="G2:K2"/>
    <mergeCell ref="L2:P2"/>
    <mergeCell ref="Q2:U2"/>
    <mergeCell ref="AA2:AE2"/>
    <mergeCell ref="AK1:AO1"/>
    <mergeCell ref="AP1:AT1"/>
    <mergeCell ref="AU1:AY1"/>
    <mergeCell ref="AZ1:BD1"/>
    <mergeCell ref="AU2:AY2"/>
    <mergeCell ref="AZ2:BD2"/>
    <mergeCell ref="BE1:BI1"/>
    <mergeCell ref="BJ1:BN1"/>
    <mergeCell ref="BE2:BI2"/>
    <mergeCell ref="BJ2:BN2"/>
    <mergeCell ref="A1:A3"/>
    <mergeCell ref="B1:F1"/>
    <mergeCell ref="B2:F2"/>
    <mergeCell ref="V1:Z1"/>
    <mergeCell ref="AA1:AE1"/>
    <mergeCell ref="AF1:AJ1"/>
    <mergeCell ref="V2:Z2"/>
    <mergeCell ref="G1:K1"/>
    <mergeCell ref="AF2:AJ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27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2" sqref="A22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29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438" t="s">
        <v>13</v>
      </c>
      <c r="B1" s="441" t="s">
        <v>29</v>
      </c>
      <c r="C1" s="442"/>
      <c r="D1" s="442"/>
      <c r="E1" s="442"/>
      <c r="F1" s="443"/>
      <c r="G1" s="441" t="s">
        <v>29</v>
      </c>
      <c r="H1" s="442"/>
      <c r="I1" s="442"/>
      <c r="J1" s="442"/>
      <c r="K1" s="443"/>
      <c r="L1" s="441" t="s">
        <v>29</v>
      </c>
      <c r="M1" s="442"/>
      <c r="N1" s="442"/>
      <c r="O1" s="442"/>
      <c r="P1" s="443"/>
      <c r="Q1" s="441" t="s">
        <v>29</v>
      </c>
      <c r="R1" s="442"/>
      <c r="S1" s="442"/>
      <c r="T1" s="442"/>
      <c r="U1" s="443"/>
      <c r="V1" s="441" t="s">
        <v>29</v>
      </c>
      <c r="W1" s="442"/>
      <c r="X1" s="442"/>
      <c r="Y1" s="442"/>
      <c r="Z1" s="443"/>
      <c r="AA1" s="441" t="s">
        <v>29</v>
      </c>
      <c r="AB1" s="442"/>
      <c r="AC1" s="442"/>
      <c r="AD1" s="442"/>
      <c r="AE1" s="443"/>
      <c r="AF1" s="441" t="s">
        <v>29</v>
      </c>
      <c r="AG1" s="442"/>
      <c r="AH1" s="442"/>
      <c r="AI1" s="442"/>
      <c r="AJ1" s="443"/>
      <c r="AK1" s="441" t="s">
        <v>29</v>
      </c>
      <c r="AL1" s="442"/>
      <c r="AM1" s="442"/>
      <c r="AN1" s="442"/>
      <c r="AO1" s="443"/>
      <c r="AP1" s="441" t="s">
        <v>29</v>
      </c>
      <c r="AQ1" s="442"/>
      <c r="AR1" s="442"/>
      <c r="AS1" s="442"/>
      <c r="AT1" s="443"/>
      <c r="AU1" s="441" t="s">
        <v>29</v>
      </c>
      <c r="AV1" s="442"/>
      <c r="AW1" s="442"/>
      <c r="AX1" s="442"/>
      <c r="AY1" s="443"/>
      <c r="AZ1" s="441" t="s">
        <v>29</v>
      </c>
      <c r="BA1" s="442"/>
      <c r="BB1" s="442"/>
      <c r="BC1" s="442"/>
      <c r="BD1" s="443"/>
      <c r="BE1" s="441" t="s">
        <v>29</v>
      </c>
      <c r="BF1" s="442"/>
      <c r="BG1" s="442"/>
      <c r="BH1" s="442"/>
      <c r="BI1" s="443"/>
      <c r="BJ1" s="441" t="s">
        <v>29</v>
      </c>
      <c r="BK1" s="442"/>
      <c r="BL1" s="442"/>
      <c r="BM1" s="442"/>
      <c r="BN1" s="443"/>
    </row>
    <row r="2" spans="1:137" s="8" customFormat="1" ht="16.5" customHeight="1" thickBot="1">
      <c r="A2" s="439"/>
      <c r="B2" s="447" t="str">
        <f>'1. závod'!B2:E2</f>
        <v>A</v>
      </c>
      <c r="C2" s="448"/>
      <c r="D2" s="448"/>
      <c r="E2" s="448"/>
      <c r="F2" s="449"/>
      <c r="G2" s="447" t="str">
        <f>IF(ISBLANK('Základní list'!$A12),"",'Základní list'!$A12)</f>
        <v>B</v>
      </c>
      <c r="H2" s="448"/>
      <c r="I2" s="448"/>
      <c r="J2" s="448"/>
      <c r="K2" s="449"/>
      <c r="L2" s="447" t="str">
        <f>IF(ISBLANK('Základní list'!$A13),"",'Základní list'!$A13)</f>
        <v>C</v>
      </c>
      <c r="M2" s="448"/>
      <c r="N2" s="448"/>
      <c r="O2" s="448"/>
      <c r="P2" s="449"/>
      <c r="Q2" s="447" t="str">
        <f>IF(ISBLANK('Základní list'!$A14),"",'Základní list'!$A14)</f>
        <v>D</v>
      </c>
      <c r="R2" s="448"/>
      <c r="S2" s="448"/>
      <c r="T2" s="448"/>
      <c r="U2" s="449"/>
      <c r="V2" s="447" t="str">
        <f>IF(ISBLANK('Základní list'!$A15),"",'Základní list'!$A15)</f>
        <v>E</v>
      </c>
      <c r="W2" s="448"/>
      <c r="X2" s="448"/>
      <c r="Y2" s="448"/>
      <c r="Z2" s="449"/>
      <c r="AA2" s="447" t="str">
        <f>IF(ISBLANK('Základní list'!$A16),"",'Základní list'!$A16)</f>
        <v>F</v>
      </c>
      <c r="AB2" s="448"/>
      <c r="AC2" s="448"/>
      <c r="AD2" s="448"/>
      <c r="AE2" s="449"/>
      <c r="AF2" s="447" t="str">
        <f>IF(ISBLANK('Základní list'!$A17),"",'Základní list'!$A17)</f>
        <v>G</v>
      </c>
      <c r="AG2" s="448"/>
      <c r="AH2" s="448"/>
      <c r="AI2" s="448"/>
      <c r="AJ2" s="449"/>
      <c r="AK2" s="447" t="str">
        <f>IF(ISBLANK('Základní list'!$A18),"",'Základní list'!$A18)</f>
        <v>H</v>
      </c>
      <c r="AL2" s="448"/>
      <c r="AM2" s="448"/>
      <c r="AN2" s="448"/>
      <c r="AO2" s="449"/>
      <c r="AP2" s="447" t="str">
        <f>IF(ISBLANK('Základní list'!$A19),"",'Základní list'!$A19)</f>
        <v>I</v>
      </c>
      <c r="AQ2" s="448"/>
      <c r="AR2" s="448"/>
      <c r="AS2" s="448"/>
      <c r="AT2" s="449"/>
      <c r="AU2" s="447" t="str">
        <f>IF(ISBLANK('Základní list'!$A20),"",'Základní list'!$A20)</f>
        <v>J</v>
      </c>
      <c r="AV2" s="448"/>
      <c r="AW2" s="448"/>
      <c r="AX2" s="448"/>
      <c r="AY2" s="449"/>
      <c r="AZ2" s="447" t="str">
        <f>IF(ISBLANK('Základní list'!$A21),"",'Základní list'!$A21)</f>
        <v>K</v>
      </c>
      <c r="BA2" s="448"/>
      <c r="BB2" s="448"/>
      <c r="BC2" s="448"/>
      <c r="BD2" s="449"/>
      <c r="BE2" s="447" t="str">
        <f>IF(ISBLANK('Základní list'!$A22),"",'Základní list'!$A22)</f>
        <v>L</v>
      </c>
      <c r="BF2" s="448"/>
      <c r="BG2" s="448"/>
      <c r="BH2" s="448"/>
      <c r="BI2" s="449"/>
      <c r="BJ2" s="447" t="str">
        <f>IF(ISBLANK('Základní list'!$A23),"",'Základní list'!$A23)</f>
        <v>M</v>
      </c>
      <c r="BK2" s="448"/>
      <c r="BL2" s="448"/>
      <c r="BM2" s="448"/>
      <c r="BN2" s="449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</row>
    <row r="3" spans="1:137" s="9" customFormat="1" ht="25.5" customHeight="1" thickBot="1">
      <c r="A3" s="440"/>
      <c r="B3" s="1" t="s">
        <v>14</v>
      </c>
      <c r="C3" s="2" t="s">
        <v>15</v>
      </c>
      <c r="D3" s="31" t="s">
        <v>28</v>
      </c>
      <c r="E3" s="46" t="s">
        <v>16</v>
      </c>
      <c r="F3" s="63" t="s">
        <v>55</v>
      </c>
      <c r="G3" s="1" t="s">
        <v>14</v>
      </c>
      <c r="H3" s="2" t="s">
        <v>15</v>
      </c>
      <c r="I3" s="31" t="s">
        <v>28</v>
      </c>
      <c r="J3" s="46" t="s">
        <v>16</v>
      </c>
      <c r="K3" s="63" t="s">
        <v>55</v>
      </c>
      <c r="L3" s="1" t="s">
        <v>14</v>
      </c>
      <c r="M3" s="2" t="s">
        <v>15</v>
      </c>
      <c r="N3" s="31" t="s">
        <v>28</v>
      </c>
      <c r="O3" s="46" t="s">
        <v>16</v>
      </c>
      <c r="P3" s="63" t="s">
        <v>55</v>
      </c>
      <c r="Q3" s="1" t="s">
        <v>14</v>
      </c>
      <c r="R3" s="2" t="s">
        <v>15</v>
      </c>
      <c r="S3" s="31" t="s">
        <v>28</v>
      </c>
      <c r="T3" s="46" t="s">
        <v>16</v>
      </c>
      <c r="U3" s="63" t="s">
        <v>55</v>
      </c>
      <c r="V3" s="1" t="s">
        <v>14</v>
      </c>
      <c r="W3" s="2" t="s">
        <v>15</v>
      </c>
      <c r="X3" s="31" t="s">
        <v>28</v>
      </c>
      <c r="Y3" s="46" t="s">
        <v>16</v>
      </c>
      <c r="Z3" s="63" t="s">
        <v>55</v>
      </c>
      <c r="AA3" s="1" t="s">
        <v>14</v>
      </c>
      <c r="AB3" s="2" t="s">
        <v>15</v>
      </c>
      <c r="AC3" s="31" t="s">
        <v>28</v>
      </c>
      <c r="AD3" s="46" t="s">
        <v>16</v>
      </c>
      <c r="AE3" s="63" t="s">
        <v>55</v>
      </c>
      <c r="AF3" s="1" t="s">
        <v>14</v>
      </c>
      <c r="AG3" s="2" t="s">
        <v>15</v>
      </c>
      <c r="AH3" s="31" t="s">
        <v>28</v>
      </c>
      <c r="AI3" s="46" t="s">
        <v>16</v>
      </c>
      <c r="AJ3" s="63" t="s">
        <v>55</v>
      </c>
      <c r="AK3" s="1" t="s">
        <v>14</v>
      </c>
      <c r="AL3" s="2" t="s">
        <v>15</v>
      </c>
      <c r="AM3" s="31" t="s">
        <v>28</v>
      </c>
      <c r="AN3" s="46" t="s">
        <v>16</v>
      </c>
      <c r="AO3" s="63" t="s">
        <v>55</v>
      </c>
      <c r="AP3" s="1" t="s">
        <v>14</v>
      </c>
      <c r="AQ3" s="2" t="s">
        <v>15</v>
      </c>
      <c r="AR3" s="31" t="s">
        <v>28</v>
      </c>
      <c r="AS3" s="46" t="s">
        <v>16</v>
      </c>
      <c r="AT3" s="63" t="s">
        <v>55</v>
      </c>
      <c r="AU3" s="1" t="s">
        <v>14</v>
      </c>
      <c r="AV3" s="2" t="s">
        <v>15</v>
      </c>
      <c r="AW3" s="31" t="s">
        <v>28</v>
      </c>
      <c r="AX3" s="46" t="s">
        <v>16</v>
      </c>
      <c r="AY3" s="63" t="s">
        <v>55</v>
      </c>
      <c r="AZ3" s="1" t="s">
        <v>14</v>
      </c>
      <c r="BA3" s="2" t="s">
        <v>15</v>
      </c>
      <c r="BB3" s="31" t="s">
        <v>28</v>
      </c>
      <c r="BC3" s="46" t="s">
        <v>16</v>
      </c>
      <c r="BD3" s="63" t="s">
        <v>55</v>
      </c>
      <c r="BE3" s="1" t="s">
        <v>14</v>
      </c>
      <c r="BF3" s="2" t="s">
        <v>15</v>
      </c>
      <c r="BG3" s="31" t="s">
        <v>28</v>
      </c>
      <c r="BH3" s="46" t="s">
        <v>16</v>
      </c>
      <c r="BI3" s="63" t="s">
        <v>55</v>
      </c>
      <c r="BJ3" s="1" t="s">
        <v>14</v>
      </c>
      <c r="BK3" s="2" t="s">
        <v>15</v>
      </c>
      <c r="BL3" s="31" t="s">
        <v>28</v>
      </c>
      <c r="BM3" s="46" t="s">
        <v>16</v>
      </c>
      <c r="BN3" s="63" t="s">
        <v>55</v>
      </c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</row>
    <row r="4" spans="1:137" s="10" customFormat="1" ht="34.5" customHeight="1">
      <c r="A4" s="3">
        <v>1</v>
      </c>
      <c r="B4" s="51" t="str">
        <f>IF(ISNA(MATCH(CONCATENATE(B$2,$A4),'Výsledková listina'!$R:$R,0)),"",INDEX('Výsledková listina'!$B:$B,MATCH(CONCATENATE(B$2,$A4),'Výsledková listina'!$R:$R,0),1))</f>
        <v>Jan Prepsl</v>
      </c>
      <c r="C4" s="4">
        <v>12030</v>
      </c>
      <c r="D4" s="32">
        <f aca="true" t="shared" si="0" ref="D4:D27">IF(C4="","",RANK(C4,C$1:C$65536,0))</f>
        <v>1</v>
      </c>
      <c r="E4" s="64">
        <f aca="true" t="shared" si="1" ref="E4:E27">IF(C4="","",((RANK(C4,C$1:C$65536,0))+(FREQUENCY(D$1:D$65536,D4)))/2)</f>
        <v>1</v>
      </c>
      <c r="F4" s="55"/>
      <c r="G4" s="51" t="str">
        <f>IF(ISNA(MATCH(CONCATENATE(G$2,$A4),'Výsledková listina'!$R:$R,0)),"",INDEX('Výsledková listina'!$B:$B,MATCH(CONCATENATE(G$2,$A4),'Výsledková listina'!$R:$R,0),1))</f>
        <v>Petr Vymazal</v>
      </c>
      <c r="H4" s="4">
        <v>5700</v>
      </c>
      <c r="I4" s="32">
        <f aca="true" t="shared" si="2" ref="I4:I27">IF(H4="","",RANK(H4,H$1:H$65536,0))</f>
        <v>5</v>
      </c>
      <c r="J4" s="64">
        <f aca="true" t="shared" si="3" ref="J4:J27">IF(H4="","",((RANK(H4,H$1:H$65536,0))+(FREQUENCY(I$1:I$65536,I4)))/2)</f>
        <v>5</v>
      </c>
      <c r="K4" s="55"/>
      <c r="L4" s="51" t="str">
        <f>IF(ISNA(MATCH(CONCATENATE(L$2,$A4),'Výsledková listina'!$R:$R,0)),"",INDEX('Výsledková listina'!$B:$B,MATCH(CONCATENATE(L$2,$A4),'Výsledková listina'!$R:$R,0),1))</f>
        <v>Jaroslav Burianek</v>
      </c>
      <c r="M4" s="4">
        <v>4420</v>
      </c>
      <c r="N4" s="32">
        <f aca="true" t="shared" si="4" ref="N4:N27">IF(M4="","",RANK(M4,M$1:M$65536,0))</f>
        <v>6</v>
      </c>
      <c r="O4" s="64">
        <f aca="true" t="shared" si="5" ref="O4:O27">IF(M4="","",((RANK(M4,M$1:M$65536,0))+(FREQUENCY(N$1:N$65536,N4)))/2)</f>
        <v>6</v>
      </c>
      <c r="P4" s="55"/>
      <c r="Q4" s="51" t="str">
        <f>IF(ISNA(MATCH(CONCATENATE(Q$2,$A4),'Výsledková listina'!$R:$R,0)),"",INDEX('Výsledková listina'!$B:$B,MATCH(CONCATENATE(Q$2,$A4),'Výsledková listina'!$R:$R,0),1))</f>
        <v>František Koubek</v>
      </c>
      <c r="R4" s="4">
        <v>1220</v>
      </c>
      <c r="S4" s="32">
        <f aca="true" t="shared" si="6" ref="S4:S27">IF(R4="","",RANK(R4,R$1:R$65536,0))</f>
        <v>12</v>
      </c>
      <c r="T4" s="64">
        <f aca="true" t="shared" si="7" ref="T4:T27">IF(R4="","",((RANK(R4,R$1:R$65536,0))+(FREQUENCY(S$1:S$65536,S4)))/2)</f>
        <v>12</v>
      </c>
      <c r="U4" s="55"/>
      <c r="V4" s="51" t="str">
        <f>IF(ISNA(MATCH(CONCATENATE(V$2,$A4),'Výsledková listina'!$R:$R,0)),"",INDEX('Výsledková listina'!$B:$B,MATCH(CONCATENATE(V$2,$A4),'Výsledková listina'!$R:$R,0),1))</f>
        <v>Luboš Kuneš</v>
      </c>
      <c r="W4" s="4">
        <v>12840</v>
      </c>
      <c r="X4" s="32">
        <f aca="true" t="shared" si="8" ref="X4:X27">IF(W4="","",RANK(W4,W$1:W$65536,0))</f>
        <v>1</v>
      </c>
      <c r="Y4" s="64">
        <f aca="true" t="shared" si="9" ref="Y4:Y27">IF(W4="","",((RANK(W4,W$1:W$65536,0))+(FREQUENCY(X$1:X$65536,X4)))/2)</f>
        <v>1</v>
      </c>
      <c r="Z4" s="55"/>
      <c r="AA4" s="51" t="str">
        <f>IF(ISNA(MATCH(CONCATENATE(AA$2,$A4),'Výsledková listina'!$R:$R,0)),"",INDEX('Výsledková listina'!$B:$B,MATCH(CONCATENATE(AA$2,$A4),'Výsledková listina'!$R:$R,0),1))</f>
        <v>Petr Reichrt</v>
      </c>
      <c r="AB4" s="4">
        <v>4880</v>
      </c>
      <c r="AC4" s="32">
        <f aca="true" t="shared" si="10" ref="AC4:AC27">IF(AB4="","",RANK(AB4,AB$1:AB$65536,0))</f>
        <v>10</v>
      </c>
      <c r="AD4" s="64">
        <f aca="true" t="shared" si="11" ref="AD4:AD27">IF(AB4="","",((RANK(AB4,AB$1:AB$65536,0))+(FREQUENCY(AC$1:AC$65536,AC4)))/2)</f>
        <v>10</v>
      </c>
      <c r="AE4" s="55"/>
      <c r="AF4" s="51">
        <f>IF(ISNA(MATCH(CONCATENATE(AF$2,$A4),'Výsledková listina'!$R:$R,0)),"",INDEX('Výsledková listina'!$B:$B,MATCH(CONCATENATE(AF$2,$A4),'Výsledková listina'!$R:$R,0),1))</f>
      </c>
      <c r="AG4" s="4"/>
      <c r="AH4" s="32">
        <f aca="true" t="shared" si="12" ref="AH4:AH27">IF(AG4="","",RANK(AG4,AG$1:AG$65536,0))</f>
      </c>
      <c r="AI4" s="64">
        <f aca="true" t="shared" si="13" ref="AI4:AI27">IF(AG4="","",((RANK(AG4,AG$1:AG$65536,0))+(FREQUENCY(AH$1:AH$65536,AH4)))/2)</f>
      </c>
      <c r="AJ4" s="55"/>
      <c r="AK4" s="51">
        <f>IF(ISNA(MATCH(CONCATENATE(AK$2,$A4),'Výsledková listina'!$R:$R,0)),"",INDEX('Výsledková listina'!$B:$B,MATCH(CONCATENATE(AK$2,$A4),'Výsledková listina'!$R:$R,0),1))</f>
      </c>
      <c r="AL4" s="4"/>
      <c r="AM4" s="32">
        <f aca="true" t="shared" si="14" ref="AM4:AM27">IF(AL4="","",RANK(AL4,AL$1:AL$65536,0))</f>
      </c>
      <c r="AN4" s="64">
        <f aca="true" t="shared" si="15" ref="AN4:AN27">IF(AL4="","",((RANK(AL4,AL$1:AL$65536,0))+(FREQUENCY(AM$1:AM$65536,AM4)))/2)</f>
      </c>
      <c r="AO4" s="55"/>
      <c r="AP4" s="51">
        <f>IF(ISNA(MATCH(CONCATENATE(AP$2,$A4),'Výsledková listina'!$R:$R,0)),"",INDEX('Výsledková listina'!$B:$B,MATCH(CONCATENATE(AP$2,$A4),'Výsledková listina'!$R:$R,0),1))</f>
      </c>
      <c r="AQ4" s="4"/>
      <c r="AR4" s="32">
        <f aca="true" t="shared" si="16" ref="AR4:AR27">IF(AQ4="","",RANK(AQ4,AQ$1:AQ$65536,0))</f>
      </c>
      <c r="AS4" s="64">
        <f aca="true" t="shared" si="17" ref="AS4:AS27">IF(AQ4="","",((RANK(AQ4,AQ$1:AQ$65536,0))+(FREQUENCY(AR$1:AR$65536,AR4)))/2)</f>
      </c>
      <c r="AT4" s="55"/>
      <c r="AU4" s="51">
        <f>IF(ISNA(MATCH(CONCATENATE(AU$2,$A4),'Výsledková listina'!$R:$R,0)),"",INDEX('Výsledková listina'!$B:$B,MATCH(CONCATENATE(AU$2,$A4),'Výsledková listina'!$R:$R,0),1))</f>
      </c>
      <c r="AV4" s="4"/>
      <c r="AW4" s="32">
        <f aca="true" t="shared" si="18" ref="AW4:AW27">IF(AV4="","",RANK(AV4,AV$1:AV$65536,0))</f>
      </c>
      <c r="AX4" s="64">
        <f aca="true" t="shared" si="19" ref="AX4:AX27">IF(AV4="","",((RANK(AV4,AV$1:AV$65536,0))+(FREQUENCY(AW$1:AW$65536,AW4)))/2)</f>
      </c>
      <c r="AY4" s="55"/>
      <c r="AZ4" s="51">
        <f>IF(ISNA(MATCH(CONCATENATE(AZ$2,$A4),'Výsledková listina'!$R:$R,0)),"",INDEX('Výsledková listina'!$B:$B,MATCH(CONCATENATE(AZ$2,$A4),'Výsledková listina'!$R:$R,0),1))</f>
      </c>
      <c r="BA4" s="4"/>
      <c r="BB4" s="32">
        <f aca="true" t="shared" si="20" ref="BB4:BB27">IF(BA4="","",RANK(BA4,BA$1:BA$65536,0))</f>
      </c>
      <c r="BC4" s="64">
        <f aca="true" t="shared" si="21" ref="BC4:BC27">IF(BA4="","",((RANK(BA4,BA$1:BA$65536,0))+(FREQUENCY(BB$1:BB$65536,BB4)))/2)</f>
      </c>
      <c r="BD4" s="55"/>
      <c r="BE4" s="51">
        <f>IF(ISNA(MATCH(CONCATENATE(BE$2,$A4),'Výsledková listina'!$R:$R,0)),"",INDEX('Výsledková listina'!$B:$B,MATCH(CONCATENATE(BE$2,$A4),'Výsledková listina'!$R:$R,0),1))</f>
      </c>
      <c r="BF4" s="4"/>
      <c r="BG4" s="32">
        <f aca="true" t="shared" si="22" ref="BG4:BG27">IF(BF4="","",RANK(BF4,BF$1:BF$65536,0))</f>
      </c>
      <c r="BH4" s="64">
        <f aca="true" t="shared" si="23" ref="BH4:BH27">IF(BF4="","",((RANK(BF4,BF$1:BF$65536,0))+(FREQUENCY(BG$1:BG$65536,BG4)))/2)</f>
      </c>
      <c r="BI4" s="55"/>
      <c r="BJ4" s="51">
        <f>IF(ISNA(MATCH(CONCATENATE(BJ$2,$A4),'Výsledková listina'!$R:$R,0)),"",INDEX('Výsledková listina'!$B:$B,MATCH(CONCATENATE(BJ$2,$A4),'Výsledková listina'!$R:$R,0),1))</f>
      </c>
      <c r="BK4" s="4"/>
      <c r="BL4" s="32">
        <f aca="true" t="shared" si="24" ref="BL4:BL27">IF(BK4="","",RANK(BK4,BK$1:BK$65536,0))</f>
      </c>
      <c r="BM4" s="64">
        <f aca="true" t="shared" si="25" ref="BM4:BM27">IF(BK4="","",((RANK(BK4,BK$1:BK$65536,0))+(FREQUENCY(BL$1:BL$65536,BL4)))/2)</f>
      </c>
      <c r="BN4" s="55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</row>
    <row r="5" spans="1:137" s="10" customFormat="1" ht="34.5" customHeight="1">
      <c r="A5" s="5">
        <v>2</v>
      </c>
      <c r="B5" s="51" t="str">
        <f>IF(ISNA(MATCH(CONCATENATE(B$2,$A5),'Výsledková listina'!$R:$R,0)),"",INDEX('Výsledková listina'!$B:$B,MATCH(CONCATENATE(B$2,$A5),'Výsledková listina'!$R:$R,0),1))</f>
        <v>Ladislav Chalupa</v>
      </c>
      <c r="C5" s="4">
        <v>7280</v>
      </c>
      <c r="D5" s="32">
        <f t="shared" si="0"/>
        <v>8</v>
      </c>
      <c r="E5" s="64">
        <f t="shared" si="1"/>
        <v>8</v>
      </c>
      <c r="F5" s="55"/>
      <c r="G5" s="51" t="str">
        <f>IF(ISNA(MATCH(CONCATENATE(G$2,$A5),'Výsledková listina'!$R:$R,0)),"",INDEX('Výsledková listina'!$B:$B,MATCH(CONCATENATE(G$2,$A5),'Výsledková listina'!$R:$R,0),1))</f>
        <v>Martin Maťák</v>
      </c>
      <c r="H5" s="4">
        <v>9960</v>
      </c>
      <c r="I5" s="32">
        <f t="shared" si="2"/>
        <v>2</v>
      </c>
      <c r="J5" s="64">
        <f t="shared" si="3"/>
        <v>2</v>
      </c>
      <c r="K5" s="55"/>
      <c r="L5" s="51" t="str">
        <f>IF(ISNA(MATCH(CONCATENATE(L$2,$A5),'Výsledková listina'!$R:$R,0)),"",INDEX('Výsledková listina'!$B:$B,MATCH(CONCATENATE(L$2,$A5),'Výsledková listina'!$R:$R,0),1))</f>
        <v>Kalachev Ilya</v>
      </c>
      <c r="M5" s="4">
        <v>1540</v>
      </c>
      <c r="N5" s="32">
        <f t="shared" si="4"/>
        <v>13</v>
      </c>
      <c r="O5" s="64">
        <f t="shared" si="5"/>
        <v>13</v>
      </c>
      <c r="P5" s="55"/>
      <c r="Q5" s="51" t="str">
        <f>IF(ISNA(MATCH(CONCATENATE(Q$2,$A5),'Výsledková listina'!$R:$R,0)),"",INDEX('Výsledková listina'!$B:$B,MATCH(CONCATENATE(Q$2,$A5),'Výsledková listina'!$R:$R,0),1))</f>
        <v>František  Pelíšek</v>
      </c>
      <c r="R5" s="4">
        <v>4020</v>
      </c>
      <c r="S5" s="32">
        <f t="shared" si="6"/>
        <v>5</v>
      </c>
      <c r="T5" s="64">
        <f t="shared" si="7"/>
        <v>5</v>
      </c>
      <c r="U5" s="55"/>
      <c r="V5" s="51" t="str">
        <f>IF(ISNA(MATCH(CONCATENATE(V$2,$A5),'Výsledková listina'!$R:$R,0)),"",INDEX('Výsledková listina'!$B:$B,MATCH(CONCATENATE(V$2,$A5),'Výsledková listina'!$R:$R,0),1))</f>
        <v>Glinskiy Sergey</v>
      </c>
      <c r="W5" s="4">
        <v>2840</v>
      </c>
      <c r="X5" s="32">
        <f t="shared" si="8"/>
        <v>9</v>
      </c>
      <c r="Y5" s="64">
        <f t="shared" si="9"/>
        <v>9</v>
      </c>
      <c r="Z5" s="55"/>
      <c r="AA5" s="51" t="str">
        <f>IF(ISNA(MATCH(CONCATENATE(AA$2,$A5),'Výsledková listina'!$R:$R,0)),"",INDEX('Výsledková listina'!$B:$B,MATCH(CONCATENATE(AA$2,$A5),'Výsledková listina'!$R:$R,0),1))</f>
        <v>Radek Chudomel</v>
      </c>
      <c r="AB5" s="4">
        <v>3780</v>
      </c>
      <c r="AC5" s="32">
        <f t="shared" si="10"/>
        <v>11</v>
      </c>
      <c r="AD5" s="64">
        <f t="shared" si="11"/>
        <v>11</v>
      </c>
      <c r="AE5" s="55"/>
      <c r="AF5" s="51">
        <f>IF(ISNA(MATCH(CONCATENATE(AF$2,$A5),'Výsledková listina'!$R:$R,0)),"",INDEX('Výsledková listina'!$B:$B,MATCH(CONCATENATE(AF$2,$A5),'Výsledková listina'!$R:$R,0),1))</f>
      </c>
      <c r="AG5" s="4"/>
      <c r="AH5" s="32">
        <f t="shared" si="12"/>
      </c>
      <c r="AI5" s="64">
        <f t="shared" si="13"/>
      </c>
      <c r="AJ5" s="55"/>
      <c r="AK5" s="51">
        <f>IF(ISNA(MATCH(CONCATENATE(AK$2,$A5),'Výsledková listina'!$R:$R,0)),"",INDEX('Výsledková listina'!$B:$B,MATCH(CONCATENATE(AK$2,$A5),'Výsledková listina'!$R:$R,0),1))</f>
      </c>
      <c r="AL5" s="4"/>
      <c r="AM5" s="32">
        <f t="shared" si="14"/>
      </c>
      <c r="AN5" s="64">
        <f t="shared" si="15"/>
      </c>
      <c r="AO5" s="55"/>
      <c r="AP5" s="51">
        <f>IF(ISNA(MATCH(CONCATENATE(AP$2,$A5),'Výsledková listina'!$R:$R,0)),"",INDEX('Výsledková listina'!$B:$B,MATCH(CONCATENATE(AP$2,$A5),'Výsledková listina'!$R:$R,0),1))</f>
      </c>
      <c r="AQ5" s="4"/>
      <c r="AR5" s="32">
        <f t="shared" si="16"/>
      </c>
      <c r="AS5" s="64">
        <f t="shared" si="17"/>
      </c>
      <c r="AT5" s="55"/>
      <c r="AU5" s="51">
        <f>IF(ISNA(MATCH(CONCATENATE(AU$2,$A5),'Výsledková listina'!$R:$R,0)),"",INDEX('Výsledková listina'!$B:$B,MATCH(CONCATENATE(AU$2,$A5),'Výsledková listina'!$R:$R,0),1))</f>
      </c>
      <c r="AV5" s="4"/>
      <c r="AW5" s="32">
        <f t="shared" si="18"/>
      </c>
      <c r="AX5" s="64">
        <f t="shared" si="19"/>
      </c>
      <c r="AY5" s="55"/>
      <c r="AZ5" s="51">
        <f>IF(ISNA(MATCH(CONCATENATE(AZ$2,$A5),'Výsledková listina'!$R:$R,0)),"",INDEX('Výsledková listina'!$B:$B,MATCH(CONCATENATE(AZ$2,$A5),'Výsledková listina'!$R:$R,0),1))</f>
      </c>
      <c r="BA5" s="4"/>
      <c r="BB5" s="32">
        <f t="shared" si="20"/>
      </c>
      <c r="BC5" s="64">
        <f t="shared" si="21"/>
      </c>
      <c r="BD5" s="55"/>
      <c r="BE5" s="51">
        <f>IF(ISNA(MATCH(CONCATENATE(BE$2,$A5),'Výsledková listina'!$R:$R,0)),"",INDEX('Výsledková listina'!$B:$B,MATCH(CONCATENATE(BE$2,$A5),'Výsledková listina'!$R:$R,0),1))</f>
      </c>
      <c r="BF5" s="4"/>
      <c r="BG5" s="32">
        <f t="shared" si="22"/>
      </c>
      <c r="BH5" s="64">
        <f t="shared" si="23"/>
      </c>
      <c r="BI5" s="55"/>
      <c r="BJ5" s="51">
        <f>IF(ISNA(MATCH(CONCATENATE(BJ$2,$A5),'Výsledková listina'!$R:$R,0)),"",INDEX('Výsledková listina'!$B:$B,MATCH(CONCATENATE(BJ$2,$A5),'Výsledková listina'!$R:$R,0),1))</f>
      </c>
      <c r="BK5" s="4"/>
      <c r="BL5" s="32">
        <f t="shared" si="24"/>
      </c>
      <c r="BM5" s="64">
        <f t="shared" si="25"/>
      </c>
      <c r="BN5" s="55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</row>
    <row r="6" spans="1:137" s="10" customFormat="1" ht="34.5" customHeight="1">
      <c r="A6" s="5">
        <v>3</v>
      </c>
      <c r="B6" s="51" t="str">
        <f>IF(ISNA(MATCH(CONCATENATE(B$2,$A6),'Výsledková listina'!$R:$R,0)),"",INDEX('Výsledková listina'!$B:$B,MATCH(CONCATENATE(B$2,$A6),'Výsledková listina'!$R:$R,0),1))</f>
        <v>Václav Hanousek</v>
      </c>
      <c r="C6" s="4">
        <v>9280</v>
      </c>
      <c r="D6" s="32">
        <f t="shared" si="0"/>
        <v>2</v>
      </c>
      <c r="E6" s="64">
        <f t="shared" si="1"/>
        <v>2</v>
      </c>
      <c r="F6" s="55"/>
      <c r="G6" s="51" t="str">
        <f>IF(ISNA(MATCH(CONCATENATE(G$2,$A6),'Výsledková listina'!$R:$R,0)),"",INDEX('Výsledková listina'!$B:$B,MATCH(CONCATENATE(G$2,$A6),'Výsledková listina'!$R:$R,0),1))</f>
        <v>Martin Bruckner</v>
      </c>
      <c r="H6" s="4">
        <v>540</v>
      </c>
      <c r="I6" s="32">
        <f t="shared" si="2"/>
        <v>10</v>
      </c>
      <c r="J6" s="64">
        <f t="shared" si="3"/>
        <v>10.5</v>
      </c>
      <c r="K6" s="55"/>
      <c r="L6" s="51" t="str">
        <f>IF(ISNA(MATCH(CONCATENATE(L$2,$A6),'Výsledková listina'!$R:$R,0)),"",INDEX('Výsledková listina'!$B:$B,MATCH(CONCATENATE(L$2,$A6),'Výsledková listina'!$R:$R,0),1))</f>
        <v>Jakub Bárta</v>
      </c>
      <c r="M6" s="4">
        <v>6960</v>
      </c>
      <c r="N6" s="32">
        <f t="shared" si="4"/>
        <v>1</v>
      </c>
      <c r="O6" s="64">
        <f t="shared" si="5"/>
        <v>1</v>
      </c>
      <c r="P6" s="55"/>
      <c r="Q6" s="51" t="str">
        <f>IF(ISNA(MATCH(CONCATENATE(Q$2,$A6),'Výsledková listina'!$R:$R,0)),"",INDEX('Výsledková listina'!$B:$B,MATCH(CONCATENATE(Q$2,$A6),'Výsledková listina'!$R:$R,0),1))</f>
        <v>Pavel Krýsl</v>
      </c>
      <c r="R6" s="4">
        <v>13440</v>
      </c>
      <c r="S6" s="32">
        <f t="shared" si="6"/>
        <v>1</v>
      </c>
      <c r="T6" s="64">
        <f t="shared" si="7"/>
        <v>1</v>
      </c>
      <c r="U6" s="55"/>
      <c r="V6" s="51" t="str">
        <f>IF(ISNA(MATCH(CONCATENATE(V$2,$A6),'Výsledková listina'!$R:$R,0)),"",INDEX('Výsledková listina'!$B:$B,MATCH(CONCATENATE(V$2,$A6),'Výsledková listina'!$R:$R,0),1))</f>
        <v>Petr Divíšek</v>
      </c>
      <c r="W6" s="4">
        <v>2880</v>
      </c>
      <c r="X6" s="32">
        <f t="shared" si="8"/>
        <v>7</v>
      </c>
      <c r="Y6" s="64">
        <f t="shared" si="9"/>
        <v>7.5</v>
      </c>
      <c r="Z6" s="55"/>
      <c r="AA6" s="51" t="str">
        <f>IF(ISNA(MATCH(CONCATENATE(AA$2,$A6),'Výsledková listina'!$R:$R,0)),"",INDEX('Výsledková listina'!$B:$B,MATCH(CONCATENATE(AA$2,$A6),'Výsledková listina'!$R:$R,0),1))</f>
        <v>Michal Vaněk</v>
      </c>
      <c r="AB6" s="4">
        <v>8220</v>
      </c>
      <c r="AC6" s="32">
        <f t="shared" si="10"/>
        <v>4</v>
      </c>
      <c r="AD6" s="64">
        <f t="shared" si="11"/>
        <v>4</v>
      </c>
      <c r="AE6" s="55"/>
      <c r="AF6" s="51">
        <f>IF(ISNA(MATCH(CONCATENATE(AF$2,$A6),'Výsledková listina'!$R:$R,0)),"",INDEX('Výsledková listina'!$B:$B,MATCH(CONCATENATE(AF$2,$A6),'Výsledková listina'!$R:$R,0),1))</f>
      </c>
      <c r="AG6" s="4"/>
      <c r="AH6" s="32">
        <f t="shared" si="12"/>
      </c>
      <c r="AI6" s="64">
        <f t="shared" si="13"/>
      </c>
      <c r="AJ6" s="55"/>
      <c r="AK6" s="51">
        <f>IF(ISNA(MATCH(CONCATENATE(AK$2,$A6),'Výsledková listina'!$R:$R,0)),"",INDEX('Výsledková listina'!$B:$B,MATCH(CONCATENATE(AK$2,$A6),'Výsledková listina'!$R:$R,0),1))</f>
      </c>
      <c r="AL6" s="4"/>
      <c r="AM6" s="32">
        <f t="shared" si="14"/>
      </c>
      <c r="AN6" s="64">
        <f t="shared" si="15"/>
      </c>
      <c r="AO6" s="55"/>
      <c r="AP6" s="51">
        <f>IF(ISNA(MATCH(CONCATENATE(AP$2,$A6),'Výsledková listina'!$R:$R,0)),"",INDEX('Výsledková listina'!$B:$B,MATCH(CONCATENATE(AP$2,$A6),'Výsledková listina'!$R:$R,0),1))</f>
      </c>
      <c r="AQ6" s="4"/>
      <c r="AR6" s="32">
        <f t="shared" si="16"/>
      </c>
      <c r="AS6" s="64">
        <f t="shared" si="17"/>
      </c>
      <c r="AT6" s="55"/>
      <c r="AU6" s="51">
        <f>IF(ISNA(MATCH(CONCATENATE(AU$2,$A6),'Výsledková listina'!$R:$R,0)),"",INDEX('Výsledková listina'!$B:$B,MATCH(CONCATENATE(AU$2,$A6),'Výsledková listina'!$R:$R,0),1))</f>
      </c>
      <c r="AV6" s="4"/>
      <c r="AW6" s="32">
        <f t="shared" si="18"/>
      </c>
      <c r="AX6" s="64">
        <f t="shared" si="19"/>
      </c>
      <c r="AY6" s="55"/>
      <c r="AZ6" s="51">
        <f>IF(ISNA(MATCH(CONCATENATE(AZ$2,$A6),'Výsledková listina'!$R:$R,0)),"",INDEX('Výsledková listina'!$B:$B,MATCH(CONCATENATE(AZ$2,$A6),'Výsledková listina'!$R:$R,0),1))</f>
      </c>
      <c r="BA6" s="4"/>
      <c r="BB6" s="32">
        <f t="shared" si="20"/>
      </c>
      <c r="BC6" s="64">
        <f t="shared" si="21"/>
      </c>
      <c r="BD6" s="55"/>
      <c r="BE6" s="51">
        <f>IF(ISNA(MATCH(CONCATENATE(BE$2,$A6),'Výsledková listina'!$R:$R,0)),"",INDEX('Výsledková listina'!$B:$B,MATCH(CONCATENATE(BE$2,$A6),'Výsledková listina'!$R:$R,0),1))</f>
      </c>
      <c r="BF6" s="4"/>
      <c r="BG6" s="32">
        <f t="shared" si="22"/>
      </c>
      <c r="BH6" s="64">
        <f t="shared" si="23"/>
      </c>
      <c r="BI6" s="55"/>
      <c r="BJ6" s="51">
        <f>IF(ISNA(MATCH(CONCATENATE(BJ$2,$A6),'Výsledková listina'!$R:$R,0)),"",INDEX('Výsledková listina'!$B:$B,MATCH(CONCATENATE(BJ$2,$A6),'Výsledková listina'!$R:$R,0),1))</f>
      </c>
      <c r="BK6" s="4"/>
      <c r="BL6" s="32">
        <f t="shared" si="24"/>
      </c>
      <c r="BM6" s="64">
        <f t="shared" si="25"/>
      </c>
      <c r="BN6" s="55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</row>
    <row r="7" spans="1:137" s="10" customFormat="1" ht="34.5" customHeight="1">
      <c r="A7" s="5">
        <v>4</v>
      </c>
      <c r="B7" s="51" t="str">
        <f>IF(ISNA(MATCH(CONCATENATE(B$2,$A7),'Výsledková listina'!$R:$R,0)),"",INDEX('Výsledková listina'!$B:$B,MATCH(CONCATENATE(B$2,$A7),'Výsledková listina'!$R:$R,0),1))</f>
        <v>Zděněk Novák</v>
      </c>
      <c r="C7" s="4">
        <v>6980</v>
      </c>
      <c r="D7" s="32">
        <f t="shared" si="0"/>
        <v>9</v>
      </c>
      <c r="E7" s="64">
        <f t="shared" si="1"/>
        <v>9</v>
      </c>
      <c r="F7" s="55"/>
      <c r="G7" s="51" t="str">
        <f>IF(ISNA(MATCH(CONCATENATE(G$2,$A7),'Výsledková listina'!$R:$R,0)),"",INDEX('Výsledková listina'!$B:$B,MATCH(CONCATENATE(G$2,$A7),'Výsledková listina'!$R:$R,0),1))</f>
        <v>Miroslav Stejskal</v>
      </c>
      <c r="H7" s="4">
        <v>540</v>
      </c>
      <c r="I7" s="32">
        <f t="shared" si="2"/>
        <v>10</v>
      </c>
      <c r="J7" s="64">
        <f t="shared" si="3"/>
        <v>10.5</v>
      </c>
      <c r="K7" s="55"/>
      <c r="L7" s="51" t="str">
        <f>IF(ISNA(MATCH(CONCATENATE(L$2,$A7),'Výsledková listina'!$R:$R,0)),"",INDEX('Výsledková listina'!$B:$B,MATCH(CONCATENATE(L$2,$A7),'Výsledková listina'!$R:$R,0),1))</f>
        <v>Tomáš Miler</v>
      </c>
      <c r="M7" s="4">
        <v>3440</v>
      </c>
      <c r="N7" s="32">
        <f t="shared" si="4"/>
        <v>8</v>
      </c>
      <c r="O7" s="64">
        <f t="shared" si="5"/>
        <v>8</v>
      </c>
      <c r="P7" s="55"/>
      <c r="Q7" s="51" t="str">
        <f>IF(ISNA(MATCH(CONCATENATE(Q$2,$A7),'Výsledková listina'!$R:$R,0)),"",INDEX('Výsledková listina'!$B:$B,MATCH(CONCATENATE(Q$2,$A7),'Výsledková listina'!$R:$R,0),1))</f>
        <v>Jan Novák</v>
      </c>
      <c r="R7" s="4">
        <v>3900</v>
      </c>
      <c r="S7" s="32">
        <f t="shared" si="6"/>
        <v>6</v>
      </c>
      <c r="T7" s="64">
        <f t="shared" si="7"/>
        <v>6</v>
      </c>
      <c r="U7" s="55"/>
      <c r="V7" s="51" t="str">
        <f>IF(ISNA(MATCH(CONCATENATE(V$2,$A7),'Výsledková listina'!$R:$R,0)),"",INDEX('Výsledková listina'!$B:$B,MATCH(CONCATENATE(V$2,$A7),'Výsledková listina'!$R:$R,0),1))</f>
        <v>Radek Křenek</v>
      </c>
      <c r="W7" s="4">
        <v>2880</v>
      </c>
      <c r="X7" s="32">
        <f t="shared" si="8"/>
        <v>7</v>
      </c>
      <c r="Y7" s="64">
        <f t="shared" si="9"/>
        <v>7.5</v>
      </c>
      <c r="Z7" s="55"/>
      <c r="AA7" s="51" t="str">
        <f>IF(ISNA(MATCH(CONCATENATE(AA$2,$A7),'Výsledková listina'!$R:$R,0)),"",INDEX('Výsledková listina'!$B:$B,MATCH(CONCATENATE(AA$2,$A7),'Výsledková listina'!$R:$R,0),1))</f>
        <v>Vladimír Hrabal</v>
      </c>
      <c r="AB7" s="4">
        <v>14400</v>
      </c>
      <c r="AC7" s="32">
        <f t="shared" si="10"/>
        <v>1</v>
      </c>
      <c r="AD7" s="64">
        <f t="shared" si="11"/>
        <v>1</v>
      </c>
      <c r="AE7" s="55"/>
      <c r="AF7" s="51">
        <f>IF(ISNA(MATCH(CONCATENATE(AF$2,$A7),'Výsledková listina'!$R:$R,0)),"",INDEX('Výsledková listina'!$B:$B,MATCH(CONCATENATE(AF$2,$A7),'Výsledková listina'!$R:$R,0),1))</f>
      </c>
      <c r="AG7" s="4"/>
      <c r="AH7" s="32">
        <f t="shared" si="12"/>
      </c>
      <c r="AI7" s="64">
        <f t="shared" si="13"/>
      </c>
      <c r="AJ7" s="55"/>
      <c r="AK7" s="51">
        <f>IF(ISNA(MATCH(CONCATENATE(AK$2,$A7),'Výsledková listina'!$R:$R,0)),"",INDEX('Výsledková listina'!$B:$B,MATCH(CONCATENATE(AK$2,$A7),'Výsledková listina'!$R:$R,0),1))</f>
      </c>
      <c r="AL7" s="4"/>
      <c r="AM7" s="32">
        <f t="shared" si="14"/>
      </c>
      <c r="AN7" s="64">
        <f t="shared" si="15"/>
      </c>
      <c r="AO7" s="55"/>
      <c r="AP7" s="51">
        <f>IF(ISNA(MATCH(CONCATENATE(AP$2,$A7),'Výsledková listina'!$R:$R,0)),"",INDEX('Výsledková listina'!$B:$B,MATCH(CONCATENATE(AP$2,$A7),'Výsledková listina'!$R:$R,0),1))</f>
      </c>
      <c r="AQ7" s="4"/>
      <c r="AR7" s="32">
        <f t="shared" si="16"/>
      </c>
      <c r="AS7" s="64">
        <f t="shared" si="17"/>
      </c>
      <c r="AT7" s="55"/>
      <c r="AU7" s="51">
        <f>IF(ISNA(MATCH(CONCATENATE(AU$2,$A7),'Výsledková listina'!$R:$R,0)),"",INDEX('Výsledková listina'!$B:$B,MATCH(CONCATENATE(AU$2,$A7),'Výsledková listina'!$R:$R,0),1))</f>
      </c>
      <c r="AV7" s="4"/>
      <c r="AW7" s="32">
        <f t="shared" si="18"/>
      </c>
      <c r="AX7" s="64">
        <f t="shared" si="19"/>
      </c>
      <c r="AY7" s="55"/>
      <c r="AZ7" s="51">
        <f>IF(ISNA(MATCH(CONCATENATE(AZ$2,$A7),'Výsledková listina'!$R:$R,0)),"",INDEX('Výsledková listina'!$B:$B,MATCH(CONCATENATE(AZ$2,$A7),'Výsledková listina'!$R:$R,0),1))</f>
      </c>
      <c r="BA7" s="4"/>
      <c r="BB7" s="32">
        <f t="shared" si="20"/>
      </c>
      <c r="BC7" s="64">
        <f t="shared" si="21"/>
      </c>
      <c r="BD7" s="55"/>
      <c r="BE7" s="51">
        <f>IF(ISNA(MATCH(CONCATENATE(BE$2,$A7),'Výsledková listina'!$R:$R,0)),"",INDEX('Výsledková listina'!$B:$B,MATCH(CONCATENATE(BE$2,$A7),'Výsledková listina'!$R:$R,0),1))</f>
      </c>
      <c r="BF7" s="4"/>
      <c r="BG7" s="32">
        <f t="shared" si="22"/>
      </c>
      <c r="BH7" s="64">
        <f t="shared" si="23"/>
      </c>
      <c r="BI7" s="55"/>
      <c r="BJ7" s="51">
        <f>IF(ISNA(MATCH(CONCATENATE(BJ$2,$A7),'Výsledková listina'!$R:$R,0)),"",INDEX('Výsledková listina'!$B:$B,MATCH(CONCATENATE(BJ$2,$A7),'Výsledková listina'!$R:$R,0),1))</f>
      </c>
      <c r="BK7" s="4"/>
      <c r="BL7" s="32">
        <f t="shared" si="24"/>
      </c>
      <c r="BM7" s="64">
        <f t="shared" si="25"/>
      </c>
      <c r="BN7" s="55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</row>
    <row r="8" spans="1:137" s="10" customFormat="1" ht="34.5" customHeight="1">
      <c r="A8" s="5">
        <v>5</v>
      </c>
      <c r="B8" s="51" t="str">
        <f>IF(ISNA(MATCH(CONCATENATE(B$2,$A8),'Výsledková listina'!$R:$R,0)),"",INDEX('Výsledková listina'!$B:$B,MATCH(CONCATENATE(B$2,$A8),'Výsledková listina'!$R:$R,0),1))</f>
        <v>Roman Vican</v>
      </c>
      <c r="C8" s="4">
        <v>5060</v>
      </c>
      <c r="D8" s="32">
        <f t="shared" si="0"/>
        <v>12</v>
      </c>
      <c r="E8" s="64">
        <f t="shared" si="1"/>
        <v>12</v>
      </c>
      <c r="F8" s="55"/>
      <c r="G8" s="51" t="str">
        <f>IF(ISNA(MATCH(CONCATENATE(G$2,$A8),'Výsledková listina'!$R:$R,0)),"",INDEX('Výsledková listina'!$B:$B,MATCH(CONCATENATE(G$2,$A8),'Výsledková listina'!$R:$R,0),1))</f>
        <v>Jozef Dohnal</v>
      </c>
      <c r="H8" s="4">
        <v>4140</v>
      </c>
      <c r="I8" s="32">
        <f t="shared" si="2"/>
        <v>8</v>
      </c>
      <c r="J8" s="64">
        <f t="shared" si="3"/>
        <v>8</v>
      </c>
      <c r="K8" s="55"/>
      <c r="L8" s="51" t="str">
        <f>IF(ISNA(MATCH(CONCATENATE(L$2,$A8),'Výsledková listina'!$R:$R,0)),"",INDEX('Výsledková listina'!$B:$B,MATCH(CONCATENATE(L$2,$A8),'Výsledková listina'!$R:$R,0),1))</f>
        <v>Roman Bartoň</v>
      </c>
      <c r="M8" s="4">
        <v>6820</v>
      </c>
      <c r="N8" s="32">
        <f t="shared" si="4"/>
        <v>2</v>
      </c>
      <c r="O8" s="64">
        <f t="shared" si="5"/>
        <v>2</v>
      </c>
      <c r="P8" s="55"/>
      <c r="Q8" s="51" t="str">
        <f>IF(ISNA(MATCH(CONCATENATE(Q$2,$A8),'Výsledková listina'!$R:$R,0)),"",INDEX('Výsledková listina'!$B:$B,MATCH(CONCATENATE(Q$2,$A8),'Výsledková listina'!$R:$R,0),1))</f>
        <v>Petr Havlíček</v>
      </c>
      <c r="R8" s="4">
        <v>3440</v>
      </c>
      <c r="S8" s="32">
        <f t="shared" si="6"/>
        <v>7</v>
      </c>
      <c r="T8" s="64">
        <f t="shared" si="7"/>
        <v>7</v>
      </c>
      <c r="U8" s="55"/>
      <c r="V8" s="51" t="str">
        <f>IF(ISNA(MATCH(CONCATENATE(V$2,$A8),'Výsledková listina'!$R:$R,0)),"",INDEX('Výsledková listina'!$B:$B,MATCH(CONCATENATE(V$2,$A8),'Výsledková listina'!$R:$R,0),1))</f>
        <v>Kája Staněk</v>
      </c>
      <c r="W8" s="4">
        <v>6780</v>
      </c>
      <c r="X8" s="32">
        <f t="shared" si="8"/>
        <v>3</v>
      </c>
      <c r="Y8" s="64">
        <f t="shared" si="9"/>
        <v>3</v>
      </c>
      <c r="Z8" s="55"/>
      <c r="AA8" s="51" t="str">
        <f>IF(ISNA(MATCH(CONCATENATE(AA$2,$A8),'Výsledková listina'!$R:$R,0)),"",INDEX('Výsledková listina'!$B:$B,MATCH(CONCATENATE(AA$2,$A8),'Výsledková listina'!$R:$R,0),1))</f>
        <v>Lukáš Hanák</v>
      </c>
      <c r="AB8" s="4">
        <v>6240</v>
      </c>
      <c r="AC8" s="32">
        <f t="shared" si="10"/>
        <v>8</v>
      </c>
      <c r="AD8" s="64">
        <f t="shared" si="11"/>
        <v>8</v>
      </c>
      <c r="AE8" s="55"/>
      <c r="AF8" s="51">
        <f>IF(ISNA(MATCH(CONCATENATE(AF$2,$A8),'Výsledková listina'!$R:$R,0)),"",INDEX('Výsledková listina'!$B:$B,MATCH(CONCATENATE(AF$2,$A8),'Výsledková listina'!$R:$R,0),1))</f>
      </c>
      <c r="AG8" s="4"/>
      <c r="AH8" s="32">
        <f t="shared" si="12"/>
      </c>
      <c r="AI8" s="64">
        <f t="shared" si="13"/>
      </c>
      <c r="AJ8" s="55"/>
      <c r="AK8" s="51">
        <f>IF(ISNA(MATCH(CONCATENATE(AK$2,$A8),'Výsledková listina'!$R:$R,0)),"",INDEX('Výsledková listina'!$B:$B,MATCH(CONCATENATE(AK$2,$A8),'Výsledková listina'!$R:$R,0),1))</f>
      </c>
      <c r="AL8" s="4"/>
      <c r="AM8" s="32">
        <f t="shared" si="14"/>
      </c>
      <c r="AN8" s="64">
        <f t="shared" si="15"/>
      </c>
      <c r="AO8" s="55"/>
      <c r="AP8" s="51">
        <f>IF(ISNA(MATCH(CONCATENATE(AP$2,$A8),'Výsledková listina'!$R:$R,0)),"",INDEX('Výsledková listina'!$B:$B,MATCH(CONCATENATE(AP$2,$A8),'Výsledková listina'!$R:$R,0),1))</f>
      </c>
      <c r="AQ8" s="4"/>
      <c r="AR8" s="32">
        <f t="shared" si="16"/>
      </c>
      <c r="AS8" s="64">
        <f t="shared" si="17"/>
      </c>
      <c r="AT8" s="55"/>
      <c r="AU8" s="51">
        <f>IF(ISNA(MATCH(CONCATENATE(AU$2,$A8),'Výsledková listina'!$R:$R,0)),"",INDEX('Výsledková listina'!$B:$B,MATCH(CONCATENATE(AU$2,$A8),'Výsledková listina'!$R:$R,0),1))</f>
      </c>
      <c r="AV8" s="4"/>
      <c r="AW8" s="32">
        <f t="shared" si="18"/>
      </c>
      <c r="AX8" s="64">
        <f t="shared" si="19"/>
      </c>
      <c r="AY8" s="55"/>
      <c r="AZ8" s="51">
        <f>IF(ISNA(MATCH(CONCATENATE(AZ$2,$A8),'Výsledková listina'!$R:$R,0)),"",INDEX('Výsledková listina'!$B:$B,MATCH(CONCATENATE(AZ$2,$A8),'Výsledková listina'!$R:$R,0),1))</f>
      </c>
      <c r="BA8" s="4"/>
      <c r="BB8" s="32">
        <f t="shared" si="20"/>
      </c>
      <c r="BC8" s="64">
        <f t="shared" si="21"/>
      </c>
      <c r="BD8" s="55"/>
      <c r="BE8" s="51">
        <f>IF(ISNA(MATCH(CONCATENATE(BE$2,$A8),'Výsledková listina'!$R:$R,0)),"",INDEX('Výsledková listina'!$B:$B,MATCH(CONCATENATE(BE$2,$A8),'Výsledková listina'!$R:$R,0),1))</f>
      </c>
      <c r="BF8" s="4"/>
      <c r="BG8" s="32">
        <f t="shared" si="22"/>
      </c>
      <c r="BH8" s="64">
        <f t="shared" si="23"/>
      </c>
      <c r="BI8" s="55"/>
      <c r="BJ8" s="51">
        <f>IF(ISNA(MATCH(CONCATENATE(BJ$2,$A8),'Výsledková listina'!$R:$R,0)),"",INDEX('Výsledková listina'!$B:$B,MATCH(CONCATENATE(BJ$2,$A8),'Výsledková listina'!$R:$R,0),1))</f>
      </c>
      <c r="BK8" s="4"/>
      <c r="BL8" s="32">
        <f t="shared" si="24"/>
      </c>
      <c r="BM8" s="64">
        <f t="shared" si="25"/>
      </c>
      <c r="BN8" s="55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</row>
    <row r="9" spans="1:137" s="10" customFormat="1" ht="34.5" customHeight="1">
      <c r="A9" s="5">
        <v>6</v>
      </c>
      <c r="B9" s="51" t="str">
        <f>IF(ISNA(MATCH(CONCATENATE(B$2,$A9),'Výsledková listina'!$R:$R,0)),"",INDEX('Výsledková listina'!$B:$B,MATCH(CONCATENATE(B$2,$A9),'Výsledková listina'!$R:$R,0),1))</f>
        <v>Petr Funda</v>
      </c>
      <c r="C9" s="4">
        <v>8180</v>
      </c>
      <c r="D9" s="32">
        <f t="shared" si="0"/>
        <v>6</v>
      </c>
      <c r="E9" s="64">
        <f t="shared" si="1"/>
        <v>6</v>
      </c>
      <c r="F9" s="55"/>
      <c r="G9" s="51" t="str">
        <f>IF(ISNA(MATCH(CONCATENATE(G$2,$A9),'Výsledková listina'!$R:$R,0)),"",INDEX('Výsledková listina'!$B:$B,MATCH(CONCATENATE(G$2,$A9),'Výsledková listina'!$R:$R,0),1))</f>
        <v>Kateřina Bechyňská</v>
      </c>
      <c r="H9" s="4">
        <v>380</v>
      </c>
      <c r="I9" s="32">
        <f t="shared" si="2"/>
        <v>13</v>
      </c>
      <c r="J9" s="64">
        <f t="shared" si="3"/>
        <v>13</v>
      </c>
      <c r="K9" s="55"/>
      <c r="L9" s="51" t="str">
        <f>IF(ISNA(MATCH(CONCATENATE(L$2,$A9),'Výsledková listina'!$R:$R,0)),"",INDEX('Výsledková listina'!$B:$B,MATCH(CONCATENATE(L$2,$A9),'Výsledková listina'!$R:$R,0),1))</f>
        <v>Michal Řehoř</v>
      </c>
      <c r="M9" s="4">
        <v>1620</v>
      </c>
      <c r="N9" s="32">
        <f t="shared" si="4"/>
        <v>12</v>
      </c>
      <c r="O9" s="64">
        <f t="shared" si="5"/>
        <v>12</v>
      </c>
      <c r="P9" s="55"/>
      <c r="Q9" s="51" t="str">
        <f>IF(ISNA(MATCH(CONCATENATE(Q$2,$A9),'Výsledková listina'!$R:$R,0)),"",INDEX('Výsledková listina'!$B:$B,MATCH(CONCATENATE(Q$2,$A9),'Výsledková listina'!$R:$R,0),1))</f>
        <v>Jaroslav Kameník</v>
      </c>
      <c r="R9" s="4">
        <v>2660</v>
      </c>
      <c r="S9" s="32">
        <f t="shared" si="6"/>
        <v>8</v>
      </c>
      <c r="T9" s="64">
        <f t="shared" si="7"/>
        <v>8</v>
      </c>
      <c r="U9" s="55"/>
      <c r="V9" s="51" t="str">
        <f>IF(ISNA(MATCH(CONCATENATE(V$2,$A9),'Výsledková listina'!$R:$R,0)),"",INDEX('Výsledková listina'!$B:$B,MATCH(CONCATENATE(V$2,$A9),'Výsledková listina'!$R:$R,0),1))</f>
        <v>Jaroslav Konopásek</v>
      </c>
      <c r="W9" s="4">
        <v>2560</v>
      </c>
      <c r="X9" s="32">
        <f t="shared" si="8"/>
        <v>11</v>
      </c>
      <c r="Y9" s="64">
        <f t="shared" si="9"/>
        <v>11</v>
      </c>
      <c r="Z9" s="55"/>
      <c r="AA9" s="51" t="str">
        <f>IF(ISNA(MATCH(CONCATENATE(AA$2,$A9),'Výsledková listina'!$R:$R,0)),"",INDEX('Výsledková listina'!$B:$B,MATCH(CONCATENATE(AA$2,$A9),'Výsledková listina'!$R:$R,0),1))</f>
        <v>Pavel Nocar</v>
      </c>
      <c r="AB9" s="4">
        <v>6460</v>
      </c>
      <c r="AC9" s="32">
        <f t="shared" si="10"/>
        <v>7</v>
      </c>
      <c r="AD9" s="64">
        <f t="shared" si="11"/>
        <v>7</v>
      </c>
      <c r="AE9" s="55"/>
      <c r="AF9" s="51">
        <f>IF(ISNA(MATCH(CONCATENATE(AF$2,$A9),'Výsledková listina'!$R:$R,0)),"",INDEX('Výsledková listina'!$B:$B,MATCH(CONCATENATE(AF$2,$A9),'Výsledková listina'!$R:$R,0),1))</f>
      </c>
      <c r="AG9" s="4"/>
      <c r="AH9" s="32">
        <f t="shared" si="12"/>
      </c>
      <c r="AI9" s="64">
        <f t="shared" si="13"/>
      </c>
      <c r="AJ9" s="55"/>
      <c r="AK9" s="51">
        <f>IF(ISNA(MATCH(CONCATENATE(AK$2,$A9),'Výsledková listina'!$R:$R,0)),"",INDEX('Výsledková listina'!$B:$B,MATCH(CONCATENATE(AK$2,$A9),'Výsledková listina'!$R:$R,0),1))</f>
      </c>
      <c r="AL9" s="4"/>
      <c r="AM9" s="32">
        <f t="shared" si="14"/>
      </c>
      <c r="AN9" s="64">
        <f t="shared" si="15"/>
      </c>
      <c r="AO9" s="55"/>
      <c r="AP9" s="51">
        <f>IF(ISNA(MATCH(CONCATENATE(AP$2,$A9),'Výsledková listina'!$R:$R,0)),"",INDEX('Výsledková listina'!$B:$B,MATCH(CONCATENATE(AP$2,$A9),'Výsledková listina'!$R:$R,0),1))</f>
      </c>
      <c r="AQ9" s="4"/>
      <c r="AR9" s="32">
        <f t="shared" si="16"/>
      </c>
      <c r="AS9" s="64">
        <f t="shared" si="17"/>
      </c>
      <c r="AT9" s="55"/>
      <c r="AU9" s="51">
        <f>IF(ISNA(MATCH(CONCATENATE(AU$2,$A9),'Výsledková listina'!$R:$R,0)),"",INDEX('Výsledková listina'!$B:$B,MATCH(CONCATENATE(AU$2,$A9),'Výsledková listina'!$R:$R,0),1))</f>
      </c>
      <c r="AV9" s="4"/>
      <c r="AW9" s="32">
        <f t="shared" si="18"/>
      </c>
      <c r="AX9" s="64">
        <f t="shared" si="19"/>
      </c>
      <c r="AY9" s="55"/>
      <c r="AZ9" s="51">
        <f>IF(ISNA(MATCH(CONCATENATE(AZ$2,$A9),'Výsledková listina'!$R:$R,0)),"",INDEX('Výsledková listina'!$B:$B,MATCH(CONCATENATE(AZ$2,$A9),'Výsledková listina'!$R:$R,0),1))</f>
      </c>
      <c r="BA9" s="4"/>
      <c r="BB9" s="32">
        <f t="shared" si="20"/>
      </c>
      <c r="BC9" s="64">
        <f t="shared" si="21"/>
      </c>
      <c r="BD9" s="55"/>
      <c r="BE9" s="51">
        <f>IF(ISNA(MATCH(CONCATENATE(BE$2,$A9),'Výsledková listina'!$R:$R,0)),"",INDEX('Výsledková listina'!$B:$B,MATCH(CONCATENATE(BE$2,$A9),'Výsledková listina'!$R:$R,0),1))</f>
      </c>
      <c r="BF9" s="4"/>
      <c r="BG9" s="32">
        <f t="shared" si="22"/>
      </c>
      <c r="BH9" s="64">
        <f t="shared" si="23"/>
      </c>
      <c r="BI9" s="55"/>
      <c r="BJ9" s="51">
        <f>IF(ISNA(MATCH(CONCATENATE(BJ$2,$A9),'Výsledková listina'!$R:$R,0)),"",INDEX('Výsledková listina'!$B:$B,MATCH(CONCATENATE(BJ$2,$A9),'Výsledková listina'!$R:$R,0),1))</f>
      </c>
      <c r="BK9" s="4"/>
      <c r="BL9" s="32">
        <f t="shared" si="24"/>
      </c>
      <c r="BM9" s="64">
        <f t="shared" si="25"/>
      </c>
      <c r="BN9" s="55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</row>
    <row r="10" spans="1:137" s="10" customFormat="1" ht="34.5" customHeight="1">
      <c r="A10" s="5">
        <v>7</v>
      </c>
      <c r="B10" s="51" t="str">
        <f>IF(ISNA(MATCH(CONCATENATE(B$2,$A10),'Výsledková listina'!$R:$R,0)),"",INDEX('Výsledková listina'!$B:$B,MATCH(CONCATENATE(B$2,$A10),'Výsledková listina'!$R:$R,0),1))</f>
        <v>Jan Tichý</v>
      </c>
      <c r="C10" s="4">
        <v>6500</v>
      </c>
      <c r="D10" s="32">
        <f t="shared" si="0"/>
        <v>11</v>
      </c>
      <c r="E10" s="64">
        <f t="shared" si="1"/>
        <v>11</v>
      </c>
      <c r="F10" s="55"/>
      <c r="G10" s="51" t="str">
        <f>IF(ISNA(MATCH(CONCATENATE(G$2,$A10),'Výsledková listina'!$R:$R,0)),"",INDEX('Výsledková listina'!$B:$B,MATCH(CONCATENATE(G$2,$A10),'Výsledková listina'!$R:$R,0),1))</f>
        <v>Ladislav Konopásek</v>
      </c>
      <c r="H10" s="4">
        <v>7780</v>
      </c>
      <c r="I10" s="32">
        <f t="shared" si="2"/>
        <v>3</v>
      </c>
      <c r="J10" s="64">
        <f t="shared" si="3"/>
        <v>3</v>
      </c>
      <c r="K10" s="55"/>
      <c r="L10" s="51" t="str">
        <f>IF(ISNA(MATCH(CONCATENATE(L$2,$A10),'Výsledková listina'!$R:$R,0)),"",INDEX('Výsledková listina'!$B:$B,MATCH(CONCATENATE(L$2,$A10),'Výsledková listina'!$R:$R,0),1))</f>
        <v>Václav Kabourek</v>
      </c>
      <c r="M10" s="4">
        <v>780</v>
      </c>
      <c r="N10" s="32">
        <f t="shared" si="4"/>
        <v>14</v>
      </c>
      <c r="O10" s="64">
        <f t="shared" si="5"/>
        <v>14</v>
      </c>
      <c r="P10" s="55"/>
      <c r="Q10" s="51" t="str">
        <f>IF(ISNA(MATCH(CONCATENATE(Q$2,$A10),'Výsledková listina'!$R:$R,0)),"",INDEX('Výsledková listina'!$B:$B,MATCH(CONCATENATE(Q$2,$A10),'Výsledková listina'!$R:$R,0),1))</f>
        <v>Václav Hulec</v>
      </c>
      <c r="R10" s="4">
        <v>2440</v>
      </c>
      <c r="S10" s="32">
        <f t="shared" si="6"/>
        <v>9</v>
      </c>
      <c r="T10" s="64">
        <f t="shared" si="7"/>
        <v>9</v>
      </c>
      <c r="U10" s="55"/>
      <c r="V10" s="51" t="str">
        <f>IF(ISNA(MATCH(CONCATENATE(V$2,$A10),'Výsledková listina'!$R:$R,0)),"",INDEX('Výsledková listina'!$B:$B,MATCH(CONCATENATE(V$2,$A10),'Výsledková listina'!$R:$R,0),1))</f>
        <v>Josef Konopásek</v>
      </c>
      <c r="W10" s="4">
        <v>3980</v>
      </c>
      <c r="X10" s="32">
        <f t="shared" si="8"/>
        <v>5</v>
      </c>
      <c r="Y10" s="64">
        <f t="shared" si="9"/>
        <v>5</v>
      </c>
      <c r="Z10" s="55"/>
      <c r="AA10" s="51" t="str">
        <f>IF(ISNA(MATCH(CONCATENATE(AA$2,$A10),'Výsledková listina'!$R:$R,0)),"",INDEX('Výsledková listina'!$B:$B,MATCH(CONCATENATE(AA$2,$A10),'Výsledková listina'!$R:$R,0),1))</f>
        <v>Jiří Kameník</v>
      </c>
      <c r="AB10" s="4">
        <v>3140</v>
      </c>
      <c r="AC10" s="32">
        <f t="shared" si="10"/>
        <v>13</v>
      </c>
      <c r="AD10" s="64">
        <f t="shared" si="11"/>
        <v>13</v>
      </c>
      <c r="AE10" s="55"/>
      <c r="AF10" s="51">
        <f>IF(ISNA(MATCH(CONCATENATE(AF$2,$A10),'Výsledková listina'!$R:$R,0)),"",INDEX('Výsledková listina'!$B:$B,MATCH(CONCATENATE(AF$2,$A10),'Výsledková listina'!$R:$R,0),1))</f>
      </c>
      <c r="AG10" s="4"/>
      <c r="AH10" s="32">
        <f t="shared" si="12"/>
      </c>
      <c r="AI10" s="64">
        <f t="shared" si="13"/>
      </c>
      <c r="AJ10" s="55"/>
      <c r="AK10" s="51">
        <f>IF(ISNA(MATCH(CONCATENATE(AK$2,$A10),'Výsledková listina'!$R:$R,0)),"",INDEX('Výsledková listina'!$B:$B,MATCH(CONCATENATE(AK$2,$A10),'Výsledková listina'!$R:$R,0),1))</f>
      </c>
      <c r="AL10" s="4"/>
      <c r="AM10" s="32">
        <f t="shared" si="14"/>
      </c>
      <c r="AN10" s="64">
        <f t="shared" si="15"/>
      </c>
      <c r="AO10" s="55"/>
      <c r="AP10" s="51">
        <f>IF(ISNA(MATCH(CONCATENATE(AP$2,$A10),'Výsledková listina'!$R:$R,0)),"",INDEX('Výsledková listina'!$B:$B,MATCH(CONCATENATE(AP$2,$A10),'Výsledková listina'!$R:$R,0),1))</f>
      </c>
      <c r="AQ10" s="4"/>
      <c r="AR10" s="32">
        <f t="shared" si="16"/>
      </c>
      <c r="AS10" s="64">
        <f t="shared" si="17"/>
      </c>
      <c r="AT10" s="55"/>
      <c r="AU10" s="51">
        <f>IF(ISNA(MATCH(CONCATENATE(AU$2,$A10),'Výsledková listina'!$R:$R,0)),"",INDEX('Výsledková listina'!$B:$B,MATCH(CONCATENATE(AU$2,$A10),'Výsledková listina'!$R:$R,0),1))</f>
      </c>
      <c r="AV10" s="4"/>
      <c r="AW10" s="32">
        <f t="shared" si="18"/>
      </c>
      <c r="AX10" s="64">
        <f t="shared" si="19"/>
      </c>
      <c r="AY10" s="55"/>
      <c r="AZ10" s="51">
        <f>IF(ISNA(MATCH(CONCATENATE(AZ$2,$A10),'Výsledková listina'!$R:$R,0)),"",INDEX('Výsledková listina'!$B:$B,MATCH(CONCATENATE(AZ$2,$A10),'Výsledková listina'!$R:$R,0),1))</f>
      </c>
      <c r="BA10" s="4"/>
      <c r="BB10" s="32">
        <f t="shared" si="20"/>
      </c>
      <c r="BC10" s="64">
        <f t="shared" si="21"/>
      </c>
      <c r="BD10" s="55"/>
      <c r="BE10" s="51">
        <f>IF(ISNA(MATCH(CONCATENATE(BE$2,$A10),'Výsledková listina'!$R:$R,0)),"",INDEX('Výsledková listina'!$B:$B,MATCH(CONCATENATE(BE$2,$A10),'Výsledková listina'!$R:$R,0),1))</f>
      </c>
      <c r="BF10" s="4"/>
      <c r="BG10" s="32">
        <f t="shared" si="22"/>
      </c>
      <c r="BH10" s="64">
        <f t="shared" si="23"/>
      </c>
      <c r="BI10" s="55"/>
      <c r="BJ10" s="51">
        <f>IF(ISNA(MATCH(CONCATENATE(BJ$2,$A10),'Výsledková listina'!$R:$R,0)),"",INDEX('Výsledková listina'!$B:$B,MATCH(CONCATENATE(BJ$2,$A10),'Výsledková listina'!$R:$R,0),1))</f>
      </c>
      <c r="BK10" s="4"/>
      <c r="BL10" s="32">
        <f t="shared" si="24"/>
      </c>
      <c r="BM10" s="64">
        <f t="shared" si="25"/>
      </c>
      <c r="BN10" s="55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</row>
    <row r="11" spans="1:137" s="10" customFormat="1" ht="34.5" customHeight="1">
      <c r="A11" s="5">
        <v>8</v>
      </c>
      <c r="B11" s="51" t="str">
        <f>IF(ISNA(MATCH(CONCATENATE(B$2,$A11),'Výsledková listina'!$R:$R,0)),"",INDEX('Výsledková listina'!$B:$B,MATCH(CONCATENATE(B$2,$A11),'Výsledková listina'!$R:$R,0),1))</f>
        <v>Vladimír Baranka</v>
      </c>
      <c r="C11" s="4">
        <v>7340</v>
      </c>
      <c r="D11" s="32">
        <f t="shared" si="0"/>
        <v>7</v>
      </c>
      <c r="E11" s="64">
        <f t="shared" si="1"/>
        <v>7</v>
      </c>
      <c r="F11" s="55"/>
      <c r="G11" s="51" t="str">
        <f>IF(ISNA(MATCH(CONCATENATE(G$2,$A11),'Výsledková listina'!$R:$R,0)),"",INDEX('Výsledková listina'!$B:$B,MATCH(CONCATENATE(G$2,$A11),'Výsledková listina'!$R:$R,0),1))</f>
        <v>Stanislav Srnka</v>
      </c>
      <c r="H11" s="4">
        <v>5000</v>
      </c>
      <c r="I11" s="32">
        <f t="shared" si="2"/>
        <v>6</v>
      </c>
      <c r="J11" s="64">
        <f t="shared" si="3"/>
        <v>6</v>
      </c>
      <c r="K11" s="55"/>
      <c r="L11" s="51" t="str">
        <f>IF(ISNA(MATCH(CONCATENATE(L$2,$A11),'Výsledková listina'!$R:$R,0)),"",INDEX('Výsledková listina'!$B:$B,MATCH(CONCATENATE(L$2,$A11),'Výsledková listina'!$R:$R,0),1))</f>
        <v>Petr Přidal</v>
      </c>
      <c r="M11" s="4">
        <v>3700</v>
      </c>
      <c r="N11" s="32">
        <f t="shared" si="4"/>
        <v>7</v>
      </c>
      <c r="O11" s="64">
        <f t="shared" si="5"/>
        <v>7</v>
      </c>
      <c r="P11" s="55"/>
      <c r="Q11" s="51" t="str">
        <f>IF(ISNA(MATCH(CONCATENATE(Q$2,$A11),'Výsledková listina'!$R:$R,0)),"",INDEX('Výsledková listina'!$B:$B,MATCH(CONCATENATE(Q$2,$A11),'Výsledková listina'!$R:$R,0),1))</f>
        <v>Milan Tychler</v>
      </c>
      <c r="R11" s="4">
        <v>7920</v>
      </c>
      <c r="S11" s="32">
        <f t="shared" si="6"/>
        <v>2</v>
      </c>
      <c r="T11" s="64">
        <f t="shared" si="7"/>
        <v>2</v>
      </c>
      <c r="U11" s="55"/>
      <c r="V11" s="51" t="str">
        <f>IF(ISNA(MATCH(CONCATENATE(V$2,$A11),'Výsledková listina'!$R:$R,0)),"",INDEX('Výsledková listina'!$B:$B,MATCH(CONCATENATE(V$2,$A11),'Výsledková listina'!$R:$R,0),1))</f>
        <v>Richard Popadinec</v>
      </c>
      <c r="W11" s="4">
        <v>840</v>
      </c>
      <c r="X11" s="32">
        <f t="shared" si="8"/>
        <v>13</v>
      </c>
      <c r="Y11" s="64">
        <f t="shared" si="9"/>
        <v>13</v>
      </c>
      <c r="Z11" s="55"/>
      <c r="AA11" s="51" t="str">
        <f>IF(ISNA(MATCH(CONCATENATE(AA$2,$A11),'Výsledková listina'!$R:$R,0)),"",INDEX('Výsledková listina'!$B:$B,MATCH(CONCATENATE(AA$2,$A11),'Výsledková listina'!$R:$R,0),1))</f>
        <v>Petr Kuchař</v>
      </c>
      <c r="AB11" s="4">
        <v>6680</v>
      </c>
      <c r="AC11" s="32">
        <f t="shared" si="10"/>
        <v>6</v>
      </c>
      <c r="AD11" s="64">
        <f t="shared" si="11"/>
        <v>6</v>
      </c>
      <c r="AE11" s="55"/>
      <c r="AF11" s="51">
        <f>IF(ISNA(MATCH(CONCATENATE(AF$2,$A11),'Výsledková listina'!$R:$R,0)),"",INDEX('Výsledková listina'!$B:$B,MATCH(CONCATENATE(AF$2,$A11),'Výsledková listina'!$R:$R,0),1))</f>
      </c>
      <c r="AG11" s="4"/>
      <c r="AH11" s="32">
        <f t="shared" si="12"/>
      </c>
      <c r="AI11" s="64">
        <f t="shared" si="13"/>
      </c>
      <c r="AJ11" s="55"/>
      <c r="AK11" s="51">
        <f>IF(ISNA(MATCH(CONCATENATE(AK$2,$A11),'Výsledková listina'!$R:$R,0)),"",INDEX('Výsledková listina'!$B:$B,MATCH(CONCATENATE(AK$2,$A11),'Výsledková listina'!$R:$R,0),1))</f>
      </c>
      <c r="AL11" s="4"/>
      <c r="AM11" s="32">
        <f t="shared" si="14"/>
      </c>
      <c r="AN11" s="64">
        <f t="shared" si="15"/>
      </c>
      <c r="AO11" s="55"/>
      <c r="AP11" s="51">
        <f>IF(ISNA(MATCH(CONCATENATE(AP$2,$A11),'Výsledková listina'!$R:$R,0)),"",INDEX('Výsledková listina'!$B:$B,MATCH(CONCATENATE(AP$2,$A11),'Výsledková listina'!$R:$R,0),1))</f>
      </c>
      <c r="AQ11" s="4"/>
      <c r="AR11" s="32">
        <f t="shared" si="16"/>
      </c>
      <c r="AS11" s="64">
        <f t="shared" si="17"/>
      </c>
      <c r="AT11" s="55"/>
      <c r="AU11" s="51">
        <f>IF(ISNA(MATCH(CONCATENATE(AU$2,$A11),'Výsledková listina'!$R:$R,0)),"",INDEX('Výsledková listina'!$B:$B,MATCH(CONCATENATE(AU$2,$A11),'Výsledková listina'!$R:$R,0),1))</f>
      </c>
      <c r="AV11" s="4"/>
      <c r="AW11" s="32">
        <f t="shared" si="18"/>
      </c>
      <c r="AX11" s="64">
        <f t="shared" si="19"/>
      </c>
      <c r="AY11" s="55"/>
      <c r="AZ11" s="51">
        <f>IF(ISNA(MATCH(CONCATENATE(AZ$2,$A11),'Výsledková listina'!$R:$R,0)),"",INDEX('Výsledková listina'!$B:$B,MATCH(CONCATENATE(AZ$2,$A11),'Výsledková listina'!$R:$R,0),1))</f>
      </c>
      <c r="BA11" s="4"/>
      <c r="BB11" s="32">
        <f t="shared" si="20"/>
      </c>
      <c r="BC11" s="64">
        <f t="shared" si="21"/>
      </c>
      <c r="BD11" s="55"/>
      <c r="BE11" s="51">
        <f>IF(ISNA(MATCH(CONCATENATE(BE$2,$A11),'Výsledková listina'!$R:$R,0)),"",INDEX('Výsledková listina'!$B:$B,MATCH(CONCATENATE(BE$2,$A11),'Výsledková listina'!$R:$R,0),1))</f>
      </c>
      <c r="BF11" s="4"/>
      <c r="BG11" s="32">
        <f t="shared" si="22"/>
      </c>
      <c r="BH11" s="64">
        <f t="shared" si="23"/>
      </c>
      <c r="BI11" s="55"/>
      <c r="BJ11" s="51">
        <f>IF(ISNA(MATCH(CONCATENATE(BJ$2,$A11),'Výsledková listina'!$R:$R,0)),"",INDEX('Výsledková listina'!$B:$B,MATCH(CONCATENATE(BJ$2,$A11),'Výsledková listina'!$R:$R,0),1))</f>
      </c>
      <c r="BK11" s="4"/>
      <c r="BL11" s="32">
        <f t="shared" si="24"/>
      </c>
      <c r="BM11" s="64">
        <f t="shared" si="25"/>
      </c>
      <c r="BN11" s="55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</row>
    <row r="12" spans="1:137" s="10" customFormat="1" ht="34.5" customHeight="1">
      <c r="A12" s="5">
        <v>9</v>
      </c>
      <c r="B12" s="51" t="str">
        <f>IF(ISNA(MATCH(CONCATENATE(B$2,$A12),'Výsledková listina'!$R:$R,0)),"",INDEX('Výsledková listina'!$B:$B,MATCH(CONCATENATE(B$2,$A12),'Výsledková listina'!$R:$R,0),1))</f>
        <v>Pavel Bořuta</v>
      </c>
      <c r="C12" s="4">
        <v>6840</v>
      </c>
      <c r="D12" s="32">
        <f t="shared" si="0"/>
        <v>10</v>
      </c>
      <c r="E12" s="64">
        <f t="shared" si="1"/>
        <v>10</v>
      </c>
      <c r="F12" s="55"/>
      <c r="G12" s="51" t="str">
        <f>IF(ISNA(MATCH(CONCATENATE(G$2,$A12),'Výsledková listina'!$R:$R,0)),"",INDEX('Výsledková listina'!$B:$B,MATCH(CONCATENATE(G$2,$A12),'Výsledková listina'!$R:$R,0),1))</f>
        <v>Jaroslav Dobšíček</v>
      </c>
      <c r="H12" s="4">
        <v>2760</v>
      </c>
      <c r="I12" s="32">
        <f t="shared" si="2"/>
        <v>9</v>
      </c>
      <c r="J12" s="64">
        <f t="shared" si="3"/>
        <v>9</v>
      </c>
      <c r="K12" s="55"/>
      <c r="L12" s="51" t="str">
        <f>IF(ISNA(MATCH(CONCATENATE(L$2,$A12),'Výsledková listina'!$R:$R,0)),"",INDEX('Výsledková listina'!$B:$B,MATCH(CONCATENATE(L$2,$A12),'Výsledková listina'!$R:$R,0),1))</f>
        <v>Pavel Sičák</v>
      </c>
      <c r="M12" s="4">
        <v>2800</v>
      </c>
      <c r="N12" s="32">
        <f t="shared" si="4"/>
        <v>9</v>
      </c>
      <c r="O12" s="64">
        <f t="shared" si="5"/>
        <v>9</v>
      </c>
      <c r="P12" s="55"/>
      <c r="Q12" s="51" t="str">
        <f>IF(ISNA(MATCH(CONCATENATE(Q$2,$A12),'Výsledková listina'!$R:$R,0)),"",INDEX('Výsledková listina'!$B:$B,MATCH(CONCATENATE(Q$2,$A12),'Výsledková listina'!$R:$R,0),1))</f>
        <v>Josef Peřina</v>
      </c>
      <c r="R12" s="4">
        <v>4780</v>
      </c>
      <c r="S12" s="32">
        <f t="shared" si="6"/>
        <v>4</v>
      </c>
      <c r="T12" s="64">
        <f t="shared" si="7"/>
        <v>4</v>
      </c>
      <c r="U12" s="55"/>
      <c r="V12" s="51" t="str">
        <f>IF(ISNA(MATCH(CONCATENATE(V$2,$A12),'Výsledková listina'!$R:$R,0)),"",INDEX('Výsledková listina'!$B:$B,MATCH(CONCATENATE(V$2,$A12),'Výsledková listina'!$R:$R,0),1))</f>
        <v>Ladislav Ševčík</v>
      </c>
      <c r="W12" s="4">
        <v>2720</v>
      </c>
      <c r="X12" s="32">
        <f t="shared" si="8"/>
        <v>10</v>
      </c>
      <c r="Y12" s="64">
        <f t="shared" si="9"/>
        <v>10</v>
      </c>
      <c r="Z12" s="55"/>
      <c r="AA12" s="51" t="str">
        <f>IF(ISNA(MATCH(CONCATENATE(AA$2,$A12),'Výsledková listina'!$R:$R,0)),"",INDEX('Výsledková listina'!$B:$B,MATCH(CONCATENATE(AA$2,$A12),'Výsledková listina'!$R:$R,0),1))</f>
        <v>Jiří Ludvík</v>
      </c>
      <c r="AB12" s="4">
        <v>8100</v>
      </c>
      <c r="AC12" s="32">
        <f t="shared" si="10"/>
        <v>5</v>
      </c>
      <c r="AD12" s="64">
        <f t="shared" si="11"/>
        <v>5</v>
      </c>
      <c r="AE12" s="55"/>
      <c r="AF12" s="51">
        <f>IF(ISNA(MATCH(CONCATENATE(AF$2,$A12),'Výsledková listina'!$R:$R,0)),"",INDEX('Výsledková listina'!$B:$B,MATCH(CONCATENATE(AF$2,$A12),'Výsledková listina'!$R:$R,0),1))</f>
      </c>
      <c r="AG12" s="4"/>
      <c r="AH12" s="32">
        <f t="shared" si="12"/>
      </c>
      <c r="AI12" s="64">
        <f t="shared" si="13"/>
      </c>
      <c r="AJ12" s="55"/>
      <c r="AK12" s="51">
        <f>IF(ISNA(MATCH(CONCATENATE(AK$2,$A12),'Výsledková listina'!$R:$R,0)),"",INDEX('Výsledková listina'!$B:$B,MATCH(CONCATENATE(AK$2,$A12),'Výsledková listina'!$R:$R,0),1))</f>
      </c>
      <c r="AL12" s="4"/>
      <c r="AM12" s="32">
        <f t="shared" si="14"/>
      </c>
      <c r="AN12" s="64">
        <f t="shared" si="15"/>
      </c>
      <c r="AO12" s="55"/>
      <c r="AP12" s="51">
        <f>IF(ISNA(MATCH(CONCATENATE(AP$2,$A12),'Výsledková listina'!$R:$R,0)),"",INDEX('Výsledková listina'!$B:$B,MATCH(CONCATENATE(AP$2,$A12),'Výsledková listina'!$R:$R,0),1))</f>
      </c>
      <c r="AQ12" s="4"/>
      <c r="AR12" s="32">
        <f t="shared" si="16"/>
      </c>
      <c r="AS12" s="64">
        <f t="shared" si="17"/>
      </c>
      <c r="AT12" s="55"/>
      <c r="AU12" s="51">
        <f>IF(ISNA(MATCH(CONCATENATE(AU$2,$A12),'Výsledková listina'!$R:$R,0)),"",INDEX('Výsledková listina'!$B:$B,MATCH(CONCATENATE(AU$2,$A12),'Výsledková listina'!$R:$R,0),1))</f>
      </c>
      <c r="AV12" s="4"/>
      <c r="AW12" s="32">
        <f t="shared" si="18"/>
      </c>
      <c r="AX12" s="64">
        <f t="shared" si="19"/>
      </c>
      <c r="AY12" s="55"/>
      <c r="AZ12" s="51">
        <f>IF(ISNA(MATCH(CONCATENATE(AZ$2,$A12),'Výsledková listina'!$R:$R,0)),"",INDEX('Výsledková listina'!$B:$B,MATCH(CONCATENATE(AZ$2,$A12),'Výsledková listina'!$R:$R,0),1))</f>
      </c>
      <c r="BA12" s="4"/>
      <c r="BB12" s="32">
        <f t="shared" si="20"/>
      </c>
      <c r="BC12" s="64">
        <f t="shared" si="21"/>
      </c>
      <c r="BD12" s="55"/>
      <c r="BE12" s="51">
        <f>IF(ISNA(MATCH(CONCATENATE(BE$2,$A12),'Výsledková listina'!$R:$R,0)),"",INDEX('Výsledková listina'!$B:$B,MATCH(CONCATENATE(BE$2,$A12),'Výsledková listina'!$R:$R,0),1))</f>
      </c>
      <c r="BF12" s="4"/>
      <c r="BG12" s="32">
        <f t="shared" si="22"/>
      </c>
      <c r="BH12" s="64">
        <f t="shared" si="23"/>
      </c>
      <c r="BI12" s="55"/>
      <c r="BJ12" s="51">
        <f>IF(ISNA(MATCH(CONCATENATE(BJ$2,$A12),'Výsledková listina'!$R:$R,0)),"",INDEX('Výsledková listina'!$B:$B,MATCH(CONCATENATE(BJ$2,$A12),'Výsledková listina'!$R:$R,0),1))</f>
      </c>
      <c r="BK12" s="4"/>
      <c r="BL12" s="32">
        <f t="shared" si="24"/>
      </c>
      <c r="BM12" s="64">
        <f t="shared" si="25"/>
      </c>
      <c r="BN12" s="55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</row>
    <row r="13" spans="1:137" s="10" customFormat="1" ht="34.5" customHeight="1">
      <c r="A13" s="5">
        <v>10</v>
      </c>
      <c r="B13" s="51" t="str">
        <f>IF(ISNA(MATCH(CONCATENATE(B$2,$A13),'Výsledková listina'!$R:$R,0)),"",INDEX('Výsledková listina'!$B:$B,MATCH(CONCATENATE(B$2,$A13),'Výsledková listina'!$R:$R,0),1))</f>
        <v>Radek Štěpnička</v>
      </c>
      <c r="C13" s="4">
        <v>9060</v>
      </c>
      <c r="D13" s="32">
        <f t="shared" si="0"/>
        <v>3</v>
      </c>
      <c r="E13" s="64">
        <f t="shared" si="1"/>
        <v>3</v>
      </c>
      <c r="F13" s="55"/>
      <c r="G13" s="51" t="str">
        <f>IF(ISNA(MATCH(CONCATENATE(G$2,$A13),'Výsledková listina'!$R:$R,0)),"",INDEX('Výsledková listina'!$B:$B,MATCH(CONCATENATE(G$2,$A13),'Výsledková listina'!$R:$R,0),1))</f>
        <v>Jaroslav Peterka </v>
      </c>
      <c r="H13" s="4">
        <v>100</v>
      </c>
      <c r="I13" s="32">
        <f t="shared" si="2"/>
        <v>14</v>
      </c>
      <c r="J13" s="64">
        <f t="shared" si="3"/>
        <v>14</v>
      </c>
      <c r="K13" s="55"/>
      <c r="L13" s="51" t="str">
        <f>IF(ISNA(MATCH(CONCATENATE(L$2,$A13),'Výsledková listina'!$R:$R,0)),"",INDEX('Výsledková listina'!$B:$B,MATCH(CONCATENATE(L$2,$A13),'Výsledková listina'!$R:$R,0),1))</f>
        <v>Milan Štěpnička</v>
      </c>
      <c r="M13" s="4">
        <v>2360</v>
      </c>
      <c r="N13" s="32">
        <f t="shared" si="4"/>
        <v>11</v>
      </c>
      <c r="O13" s="64">
        <f t="shared" si="5"/>
        <v>11</v>
      </c>
      <c r="P13" s="55"/>
      <c r="Q13" s="51" t="str">
        <f>IF(ISNA(MATCH(CONCATENATE(Q$2,$A13),'Výsledková listina'!$R:$R,0)),"",INDEX('Výsledková listina'!$B:$B,MATCH(CONCATENATE(Q$2,$A13),'Výsledková listina'!$R:$R,0),1))</f>
        <v>Roman Hladík</v>
      </c>
      <c r="R13" s="4">
        <v>5040</v>
      </c>
      <c r="S13" s="32">
        <f t="shared" si="6"/>
        <v>3</v>
      </c>
      <c r="T13" s="64">
        <f t="shared" si="7"/>
        <v>3</v>
      </c>
      <c r="U13" s="55"/>
      <c r="V13" s="51" t="str">
        <f>IF(ISNA(MATCH(CONCATENATE(V$2,$A13),'Výsledková listina'!$R:$R,0)),"",INDEX('Výsledková listina'!$B:$B,MATCH(CONCATENATE(V$2,$A13),'Výsledková listina'!$R:$R,0),1))</f>
        <v>Jiří Vitásek</v>
      </c>
      <c r="W13" s="4">
        <v>5220</v>
      </c>
      <c r="X13" s="32">
        <f t="shared" si="8"/>
        <v>4</v>
      </c>
      <c r="Y13" s="64">
        <f t="shared" si="9"/>
        <v>4</v>
      </c>
      <c r="Z13" s="55"/>
      <c r="AA13" s="51" t="str">
        <f>IF(ISNA(MATCH(CONCATENATE(AA$2,$A13),'Výsledková listina'!$R:$R,0)),"",INDEX('Výsledková listina'!$B:$B,MATCH(CONCATENATE(AA$2,$A13),'Výsledková listina'!$R:$R,0),1))</f>
        <v>Miroslav Matas</v>
      </c>
      <c r="AB13" s="4">
        <v>3600</v>
      </c>
      <c r="AC13" s="32">
        <f t="shared" si="10"/>
        <v>12</v>
      </c>
      <c r="AD13" s="64">
        <f t="shared" si="11"/>
        <v>12</v>
      </c>
      <c r="AE13" s="55"/>
      <c r="AF13" s="51">
        <f>IF(ISNA(MATCH(CONCATENATE(AF$2,$A13),'Výsledková listina'!$R:$R,0)),"",INDEX('Výsledková listina'!$B:$B,MATCH(CONCATENATE(AF$2,$A13),'Výsledková listina'!$R:$R,0),1))</f>
      </c>
      <c r="AG13" s="4"/>
      <c r="AH13" s="32">
        <f t="shared" si="12"/>
      </c>
      <c r="AI13" s="64">
        <f t="shared" si="13"/>
      </c>
      <c r="AJ13" s="55"/>
      <c r="AK13" s="51">
        <f>IF(ISNA(MATCH(CONCATENATE(AK$2,$A13),'Výsledková listina'!$R:$R,0)),"",INDEX('Výsledková listina'!$B:$B,MATCH(CONCATENATE(AK$2,$A13),'Výsledková listina'!$R:$R,0),1))</f>
      </c>
      <c r="AL13" s="4"/>
      <c r="AM13" s="32">
        <f t="shared" si="14"/>
      </c>
      <c r="AN13" s="64">
        <f t="shared" si="15"/>
      </c>
      <c r="AO13" s="55"/>
      <c r="AP13" s="51">
        <f>IF(ISNA(MATCH(CONCATENATE(AP$2,$A13),'Výsledková listina'!$R:$R,0)),"",INDEX('Výsledková listina'!$B:$B,MATCH(CONCATENATE(AP$2,$A13),'Výsledková listina'!$R:$R,0),1))</f>
      </c>
      <c r="AQ13" s="4"/>
      <c r="AR13" s="32">
        <f t="shared" si="16"/>
      </c>
      <c r="AS13" s="64">
        <f t="shared" si="17"/>
      </c>
      <c r="AT13" s="55"/>
      <c r="AU13" s="51">
        <f>IF(ISNA(MATCH(CONCATENATE(AU$2,$A13),'Výsledková listina'!$R:$R,0)),"",INDEX('Výsledková listina'!$B:$B,MATCH(CONCATENATE(AU$2,$A13),'Výsledková listina'!$R:$R,0),1))</f>
      </c>
      <c r="AV13" s="4"/>
      <c r="AW13" s="32">
        <f t="shared" si="18"/>
      </c>
      <c r="AX13" s="64">
        <f t="shared" si="19"/>
      </c>
      <c r="AY13" s="55"/>
      <c r="AZ13" s="51">
        <f>IF(ISNA(MATCH(CONCATENATE(AZ$2,$A13),'Výsledková listina'!$R:$R,0)),"",INDEX('Výsledková listina'!$B:$B,MATCH(CONCATENATE(AZ$2,$A13),'Výsledková listina'!$R:$R,0),1))</f>
      </c>
      <c r="BA13" s="4"/>
      <c r="BB13" s="32">
        <f t="shared" si="20"/>
      </c>
      <c r="BC13" s="64">
        <f t="shared" si="21"/>
      </c>
      <c r="BD13" s="55"/>
      <c r="BE13" s="51">
        <f>IF(ISNA(MATCH(CONCATENATE(BE$2,$A13),'Výsledková listina'!$R:$R,0)),"",INDEX('Výsledková listina'!$B:$B,MATCH(CONCATENATE(BE$2,$A13),'Výsledková listina'!$R:$R,0),1))</f>
      </c>
      <c r="BF13" s="4"/>
      <c r="BG13" s="32">
        <f t="shared" si="22"/>
      </c>
      <c r="BH13" s="64">
        <f t="shared" si="23"/>
      </c>
      <c r="BI13" s="55"/>
      <c r="BJ13" s="51">
        <f>IF(ISNA(MATCH(CONCATENATE(BJ$2,$A13),'Výsledková listina'!$R:$R,0)),"",INDEX('Výsledková listina'!$B:$B,MATCH(CONCATENATE(BJ$2,$A13),'Výsledková listina'!$R:$R,0),1))</f>
      </c>
      <c r="BK13" s="4"/>
      <c r="BL13" s="32">
        <f t="shared" si="24"/>
      </c>
      <c r="BM13" s="64">
        <f t="shared" si="25"/>
      </c>
      <c r="BN13" s="55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</row>
    <row r="14" spans="1:137" s="10" customFormat="1" ht="34.5" customHeight="1">
      <c r="A14" s="5">
        <v>11</v>
      </c>
      <c r="B14" s="51" t="str">
        <f>IF(ISNA(MATCH(CONCATENATE(B$2,$A14),'Výsledková listina'!$R:$R,0)),"",INDEX('Výsledková listina'!$B:$B,MATCH(CONCATENATE(B$2,$A14),'Výsledková listina'!$R:$R,0),1))</f>
        <v>Karel Kovanda</v>
      </c>
      <c r="C14" s="4">
        <v>8420</v>
      </c>
      <c r="D14" s="32">
        <f t="shared" si="0"/>
        <v>4</v>
      </c>
      <c r="E14" s="64">
        <f t="shared" si="1"/>
        <v>4</v>
      </c>
      <c r="F14" s="55"/>
      <c r="G14" s="51" t="str">
        <f>IF(ISNA(MATCH(CONCATENATE(G$2,$A14),'Výsledková listina'!$R:$R,0)),"",INDEX('Výsledková listina'!$B:$B,MATCH(CONCATENATE(G$2,$A14),'Výsledková listina'!$R:$R,0),1))</f>
        <v>Pavel Velebný</v>
      </c>
      <c r="H14" s="4">
        <v>6680</v>
      </c>
      <c r="I14" s="32">
        <f t="shared" si="2"/>
        <v>4</v>
      </c>
      <c r="J14" s="64">
        <f t="shared" si="3"/>
        <v>4</v>
      </c>
      <c r="K14" s="55"/>
      <c r="L14" s="51" t="str">
        <f>IF(ISNA(MATCH(CONCATENATE(L$2,$A14),'Výsledková listina'!$R:$R,0)),"",INDEX('Výsledková listina'!$B:$B,MATCH(CONCATENATE(L$2,$A14),'Výsledková listina'!$R:$R,0),1))</f>
        <v>Jiří Ouředníček</v>
      </c>
      <c r="M14" s="4">
        <v>4560</v>
      </c>
      <c r="N14" s="32">
        <f t="shared" si="4"/>
        <v>5</v>
      </c>
      <c r="O14" s="64">
        <f t="shared" si="5"/>
        <v>5</v>
      </c>
      <c r="P14" s="55"/>
      <c r="Q14" s="51" t="str">
        <f>IF(ISNA(MATCH(CONCATENATE(Q$2,$A14),'Výsledková listina'!$R:$R,0)),"",INDEX('Výsledková listina'!$B:$B,MATCH(CONCATENATE(Q$2,$A14),'Výsledková listina'!$R:$R,0),1))</f>
        <v>Petr Chadraba</v>
      </c>
      <c r="R14" s="4">
        <v>1660</v>
      </c>
      <c r="S14" s="32">
        <f t="shared" si="6"/>
        <v>11</v>
      </c>
      <c r="T14" s="64">
        <f t="shared" si="7"/>
        <v>11</v>
      </c>
      <c r="U14" s="55"/>
      <c r="V14" s="51" t="str">
        <f>IF(ISNA(MATCH(CONCATENATE(V$2,$A14),'Výsledková listina'!$R:$R,0)),"",INDEX('Výsledková listina'!$B:$B,MATCH(CONCATENATE(V$2,$A14),'Výsledková listina'!$R:$R,0),1))</f>
        <v>Václav Bárta</v>
      </c>
      <c r="W14" s="4">
        <v>1940</v>
      </c>
      <c r="X14" s="32">
        <f t="shared" si="8"/>
        <v>12</v>
      </c>
      <c r="Y14" s="64">
        <f t="shared" si="9"/>
        <v>12</v>
      </c>
      <c r="Z14" s="55"/>
      <c r="AA14" s="51" t="str">
        <f>IF(ISNA(MATCH(CONCATENATE(AA$2,$A14),'Výsledková listina'!$R:$R,0)),"",INDEX('Výsledková listina'!$B:$B,MATCH(CONCATENATE(AA$2,$A14),'Výsledková listina'!$R:$R,0),1))</f>
        <v>Pavel Smola</v>
      </c>
      <c r="AB14" s="4">
        <v>5460</v>
      </c>
      <c r="AC14" s="32">
        <f t="shared" si="10"/>
        <v>9</v>
      </c>
      <c r="AD14" s="64">
        <f t="shared" si="11"/>
        <v>9</v>
      </c>
      <c r="AE14" s="55"/>
      <c r="AF14" s="51">
        <f>IF(ISNA(MATCH(CONCATENATE(AF$2,$A14),'Výsledková listina'!$R:$R,0)),"",INDEX('Výsledková listina'!$B:$B,MATCH(CONCATENATE(AF$2,$A14),'Výsledková listina'!$R:$R,0),1))</f>
      </c>
      <c r="AG14" s="4"/>
      <c r="AH14" s="32">
        <f t="shared" si="12"/>
      </c>
      <c r="AI14" s="64">
        <f t="shared" si="13"/>
      </c>
      <c r="AJ14" s="55"/>
      <c r="AK14" s="51">
        <f>IF(ISNA(MATCH(CONCATENATE(AK$2,$A14),'Výsledková listina'!$R:$R,0)),"",INDEX('Výsledková listina'!$B:$B,MATCH(CONCATENATE(AK$2,$A14),'Výsledková listina'!$R:$R,0),1))</f>
      </c>
      <c r="AL14" s="4"/>
      <c r="AM14" s="32">
        <f t="shared" si="14"/>
      </c>
      <c r="AN14" s="64">
        <f t="shared" si="15"/>
      </c>
      <c r="AO14" s="55"/>
      <c r="AP14" s="51">
        <f>IF(ISNA(MATCH(CONCATENATE(AP$2,$A14),'Výsledková listina'!$R:$R,0)),"",INDEX('Výsledková listina'!$B:$B,MATCH(CONCATENATE(AP$2,$A14),'Výsledková listina'!$R:$R,0),1))</f>
      </c>
      <c r="AQ14" s="4"/>
      <c r="AR14" s="32">
        <f t="shared" si="16"/>
      </c>
      <c r="AS14" s="64">
        <f t="shared" si="17"/>
      </c>
      <c r="AT14" s="55"/>
      <c r="AU14" s="51">
        <f>IF(ISNA(MATCH(CONCATENATE(AU$2,$A14),'Výsledková listina'!$R:$R,0)),"",INDEX('Výsledková listina'!$B:$B,MATCH(CONCATENATE(AU$2,$A14),'Výsledková listina'!$R:$R,0),1))</f>
      </c>
      <c r="AV14" s="4"/>
      <c r="AW14" s="32">
        <f t="shared" si="18"/>
      </c>
      <c r="AX14" s="64">
        <f t="shared" si="19"/>
      </c>
      <c r="AY14" s="55"/>
      <c r="AZ14" s="51">
        <f>IF(ISNA(MATCH(CONCATENATE(AZ$2,$A14),'Výsledková listina'!$R:$R,0)),"",INDEX('Výsledková listina'!$B:$B,MATCH(CONCATENATE(AZ$2,$A14),'Výsledková listina'!$R:$R,0),1))</f>
      </c>
      <c r="BA14" s="4"/>
      <c r="BB14" s="32">
        <f t="shared" si="20"/>
      </c>
      <c r="BC14" s="64">
        <f t="shared" si="21"/>
      </c>
      <c r="BD14" s="55"/>
      <c r="BE14" s="51">
        <f>IF(ISNA(MATCH(CONCATENATE(BE$2,$A14),'Výsledková listina'!$R:$R,0)),"",INDEX('Výsledková listina'!$B:$B,MATCH(CONCATENATE(BE$2,$A14),'Výsledková listina'!$R:$R,0),1))</f>
      </c>
      <c r="BF14" s="4"/>
      <c r="BG14" s="32">
        <f t="shared" si="22"/>
      </c>
      <c r="BH14" s="64">
        <f t="shared" si="23"/>
      </c>
      <c r="BI14" s="55"/>
      <c r="BJ14" s="51">
        <f>IF(ISNA(MATCH(CONCATENATE(BJ$2,$A14),'Výsledková listina'!$R:$R,0)),"",INDEX('Výsledková listina'!$B:$B,MATCH(CONCATENATE(BJ$2,$A14),'Výsledková listina'!$R:$R,0),1))</f>
      </c>
      <c r="BK14" s="4"/>
      <c r="BL14" s="32">
        <f t="shared" si="24"/>
      </c>
      <c r="BM14" s="64">
        <f t="shared" si="25"/>
      </c>
      <c r="BN14" s="55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</row>
    <row r="15" spans="1:137" s="10" customFormat="1" ht="34.5" customHeight="1">
      <c r="A15" s="5">
        <v>12</v>
      </c>
      <c r="B15" s="51" t="str">
        <f>IF(ISNA(MATCH(CONCATENATE(B$2,$A15),'Výsledková listina'!$R:$R,0)),"",INDEX('Výsledková listina'!$B:$B,MATCH(CONCATENATE(B$2,$A15),'Výsledková listina'!$R:$R,0),1))</f>
        <v>Ondřej Hájek</v>
      </c>
      <c r="C15" s="4">
        <v>1300</v>
      </c>
      <c r="D15" s="32">
        <f t="shared" si="0"/>
        <v>14</v>
      </c>
      <c r="E15" s="64">
        <f t="shared" si="1"/>
        <v>14</v>
      </c>
      <c r="F15" s="55"/>
      <c r="G15" s="51" t="str">
        <f>IF(ISNA(MATCH(CONCATENATE(G$2,$A15),'Výsledková listina'!$R:$R,0)),"",INDEX('Výsledková listina'!$B:$B,MATCH(CONCATENATE(G$2,$A15),'Výsledková listina'!$R:$R,0),1))</f>
        <v>Michal Soukup</v>
      </c>
      <c r="H15" s="4">
        <v>12920</v>
      </c>
      <c r="I15" s="32">
        <f t="shared" si="2"/>
        <v>1</v>
      </c>
      <c r="J15" s="64">
        <f t="shared" si="3"/>
        <v>1</v>
      </c>
      <c r="K15" s="55"/>
      <c r="L15" s="51" t="str">
        <f>IF(ISNA(MATCH(CONCATENATE(L$2,$A15),'Výsledková listina'!$R:$R,0)),"",INDEX('Výsledková listina'!$B:$B,MATCH(CONCATENATE(L$2,$A15),'Výsledková listina'!$R:$R,0),1))</f>
        <v>Radek Muler</v>
      </c>
      <c r="M15" s="4">
        <v>2380</v>
      </c>
      <c r="N15" s="32">
        <f t="shared" si="4"/>
        <v>10</v>
      </c>
      <c r="O15" s="64">
        <f t="shared" si="5"/>
        <v>10</v>
      </c>
      <c r="P15" s="55"/>
      <c r="Q15" s="51" t="str">
        <f>IF(ISNA(MATCH(CONCATENATE(Q$2,$A15),'Výsledková listina'!$R:$R,0)),"",INDEX('Výsledková listina'!$B:$B,MATCH(CONCATENATE(Q$2,$A15),'Výsledková listina'!$R:$R,0),1))</f>
        <v>Lukáš Man</v>
      </c>
      <c r="R15" s="4">
        <v>2260</v>
      </c>
      <c r="S15" s="32">
        <f t="shared" si="6"/>
        <v>10</v>
      </c>
      <c r="T15" s="64">
        <f t="shared" si="7"/>
        <v>10</v>
      </c>
      <c r="U15" s="55"/>
      <c r="V15" s="51" t="str">
        <f>IF(ISNA(MATCH(CONCATENATE(V$2,$A15),'Výsledková listina'!$R:$R,0)),"",INDEX('Výsledková listina'!$B:$B,MATCH(CONCATENATE(V$2,$A15),'Výsledková listina'!$R:$R,0),1))</f>
        <v>Petr Skála</v>
      </c>
      <c r="W15" s="4">
        <v>3040</v>
      </c>
      <c r="X15" s="32">
        <f t="shared" si="8"/>
        <v>6</v>
      </c>
      <c r="Y15" s="64">
        <f t="shared" si="9"/>
        <v>6</v>
      </c>
      <c r="Z15" s="55"/>
      <c r="AA15" s="51" t="str">
        <f>IF(ISNA(MATCH(CONCATENATE(AA$2,$A15),'Výsledková listina'!$R:$R,0)),"",INDEX('Výsledková listina'!$B:$B,MATCH(CONCATENATE(AA$2,$A15),'Výsledková listina'!$R:$R,0),1))</f>
        <v>Rostislav Nerad</v>
      </c>
      <c r="AB15" s="4">
        <v>12520</v>
      </c>
      <c r="AC15" s="32">
        <f t="shared" si="10"/>
        <v>2</v>
      </c>
      <c r="AD15" s="64">
        <f t="shared" si="11"/>
        <v>2</v>
      </c>
      <c r="AE15" s="55"/>
      <c r="AF15" s="51">
        <f>IF(ISNA(MATCH(CONCATENATE(AF$2,$A15),'Výsledková listina'!$R:$R,0)),"",INDEX('Výsledková listina'!$B:$B,MATCH(CONCATENATE(AF$2,$A15),'Výsledková listina'!$R:$R,0),1))</f>
      </c>
      <c r="AG15" s="4"/>
      <c r="AH15" s="32">
        <f t="shared" si="12"/>
      </c>
      <c r="AI15" s="64">
        <f t="shared" si="13"/>
      </c>
      <c r="AJ15" s="55"/>
      <c r="AK15" s="51">
        <f>IF(ISNA(MATCH(CONCATENATE(AK$2,$A15),'Výsledková listina'!$R:$R,0)),"",INDEX('Výsledková listina'!$B:$B,MATCH(CONCATENATE(AK$2,$A15),'Výsledková listina'!$R:$R,0),1))</f>
      </c>
      <c r="AL15" s="4"/>
      <c r="AM15" s="32">
        <f t="shared" si="14"/>
      </c>
      <c r="AN15" s="64">
        <f t="shared" si="15"/>
      </c>
      <c r="AO15" s="55"/>
      <c r="AP15" s="51">
        <f>IF(ISNA(MATCH(CONCATENATE(AP$2,$A15),'Výsledková listina'!$R:$R,0)),"",INDEX('Výsledková listina'!$B:$B,MATCH(CONCATENATE(AP$2,$A15),'Výsledková listina'!$R:$R,0),1))</f>
      </c>
      <c r="AQ15" s="4"/>
      <c r="AR15" s="32">
        <f t="shared" si="16"/>
      </c>
      <c r="AS15" s="64">
        <f t="shared" si="17"/>
      </c>
      <c r="AT15" s="55"/>
      <c r="AU15" s="51">
        <f>IF(ISNA(MATCH(CONCATENATE(AU$2,$A15),'Výsledková listina'!$R:$R,0)),"",INDEX('Výsledková listina'!$B:$B,MATCH(CONCATENATE(AU$2,$A15),'Výsledková listina'!$R:$R,0),1))</f>
      </c>
      <c r="AV15" s="4"/>
      <c r="AW15" s="32">
        <f t="shared" si="18"/>
      </c>
      <c r="AX15" s="64">
        <f t="shared" si="19"/>
      </c>
      <c r="AY15" s="55"/>
      <c r="AZ15" s="51">
        <f>IF(ISNA(MATCH(CONCATENATE(AZ$2,$A15),'Výsledková listina'!$R:$R,0)),"",INDEX('Výsledková listina'!$B:$B,MATCH(CONCATENATE(AZ$2,$A15),'Výsledková listina'!$R:$R,0),1))</f>
      </c>
      <c r="BA15" s="4"/>
      <c r="BB15" s="32">
        <f t="shared" si="20"/>
      </c>
      <c r="BC15" s="64">
        <f t="shared" si="21"/>
      </c>
      <c r="BD15" s="55"/>
      <c r="BE15" s="51">
        <f>IF(ISNA(MATCH(CONCATENATE(BE$2,$A15),'Výsledková listina'!$R:$R,0)),"",INDEX('Výsledková listina'!$B:$B,MATCH(CONCATENATE(BE$2,$A15),'Výsledková listina'!$R:$R,0),1))</f>
      </c>
      <c r="BF15" s="4"/>
      <c r="BG15" s="32">
        <f t="shared" si="22"/>
      </c>
      <c r="BH15" s="64">
        <f t="shared" si="23"/>
      </c>
      <c r="BI15" s="55"/>
      <c r="BJ15" s="51">
        <f>IF(ISNA(MATCH(CONCATENATE(BJ$2,$A15),'Výsledková listina'!$R:$R,0)),"",INDEX('Výsledková listina'!$B:$B,MATCH(CONCATENATE(BJ$2,$A15),'Výsledková listina'!$R:$R,0),1))</f>
      </c>
      <c r="BK15" s="4"/>
      <c r="BL15" s="32">
        <f t="shared" si="24"/>
      </c>
      <c r="BM15" s="64">
        <f t="shared" si="25"/>
      </c>
      <c r="BN15" s="55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</row>
    <row r="16" spans="1:137" s="10" customFormat="1" ht="34.5" customHeight="1">
      <c r="A16" s="5">
        <v>13</v>
      </c>
      <c r="B16" s="51" t="str">
        <f>IF(ISNA(MATCH(CONCATENATE(B$2,$A16),'Výsledková listina'!$R:$R,0)),"",INDEX('Výsledková listina'!$B:$B,MATCH(CONCATENATE(B$2,$A16),'Výsledková listina'!$R:$R,0),1))</f>
        <v>Petr Bromovský</v>
      </c>
      <c r="C16" s="4">
        <v>8400</v>
      </c>
      <c r="D16" s="32">
        <f t="shared" si="0"/>
        <v>5</v>
      </c>
      <c r="E16" s="64">
        <f t="shared" si="1"/>
        <v>5</v>
      </c>
      <c r="F16" s="55"/>
      <c r="G16" s="51" t="str">
        <f>IF(ISNA(MATCH(CONCATENATE(G$2,$A16),'Výsledková listina'!$R:$R,0)),"",INDEX('Výsledková listina'!$B:$B,MATCH(CONCATENATE(G$2,$A16),'Výsledková listina'!$R:$R,0),1))</f>
        <v>Alois Hádek</v>
      </c>
      <c r="H16" s="4">
        <v>400</v>
      </c>
      <c r="I16" s="32">
        <f t="shared" si="2"/>
        <v>12</v>
      </c>
      <c r="J16" s="64">
        <f t="shared" si="3"/>
        <v>12</v>
      </c>
      <c r="K16" s="55"/>
      <c r="L16" s="51" t="str">
        <f>IF(ISNA(MATCH(CONCATENATE(L$2,$A16),'Výsledková listina'!$R:$R,0)),"",INDEX('Výsledková listina'!$B:$B,MATCH(CONCATENATE(L$2,$A16),'Výsledková listina'!$R:$R,0),1))</f>
        <v>David Sigmund</v>
      </c>
      <c r="M16" s="4">
        <v>5560</v>
      </c>
      <c r="N16" s="32">
        <f t="shared" si="4"/>
        <v>3</v>
      </c>
      <c r="O16" s="64">
        <f t="shared" si="5"/>
        <v>3</v>
      </c>
      <c r="P16" s="55"/>
      <c r="Q16" s="51" t="str">
        <f>IF(ISNA(MATCH(CONCATENATE(Q$2,$A16),'Výsledková listina'!$R:$R,0)),"",INDEX('Výsledková listina'!$B:$B,MATCH(CONCATENATE(Q$2,$A16),'Výsledková listina'!$R:$R,0),1))</f>
        <v>Petr Toth</v>
      </c>
      <c r="R16" s="4">
        <v>460</v>
      </c>
      <c r="S16" s="32">
        <f t="shared" si="6"/>
        <v>13</v>
      </c>
      <c r="T16" s="64">
        <f t="shared" si="7"/>
        <v>13</v>
      </c>
      <c r="U16" s="55"/>
      <c r="V16" s="51" t="str">
        <f>IF(ISNA(MATCH(CONCATENATE(V$2,$A16),'Výsledková listina'!$R:$R,0)),"",INDEX('Výsledková listina'!$B:$B,MATCH(CONCATENATE(V$2,$A16),'Výsledková listina'!$R:$R,0),1))</f>
        <v>Roman Srb</v>
      </c>
      <c r="W16" s="4">
        <v>9040</v>
      </c>
      <c r="X16" s="32">
        <f t="shared" si="8"/>
        <v>2</v>
      </c>
      <c r="Y16" s="64">
        <f t="shared" si="9"/>
        <v>2</v>
      </c>
      <c r="Z16" s="55"/>
      <c r="AA16" s="51" t="str">
        <f>IF(ISNA(MATCH(CONCATENATE(AA$2,$A16),'Výsledková listina'!$R:$R,0)),"",INDEX('Výsledková listina'!$B:$B,MATCH(CONCATENATE(AA$2,$A16),'Výsledková listina'!$R:$R,0),1))</f>
        <v>Josef Ševčík</v>
      </c>
      <c r="AB16" s="4">
        <v>1300</v>
      </c>
      <c r="AC16" s="32">
        <f t="shared" si="10"/>
        <v>14</v>
      </c>
      <c r="AD16" s="64">
        <f t="shared" si="11"/>
        <v>14</v>
      </c>
      <c r="AE16" s="55"/>
      <c r="AF16" s="51">
        <f>IF(ISNA(MATCH(CONCATENATE(AF$2,$A16),'Výsledková listina'!$R:$R,0)),"",INDEX('Výsledková listina'!$B:$B,MATCH(CONCATENATE(AF$2,$A16),'Výsledková listina'!$R:$R,0),1))</f>
      </c>
      <c r="AG16" s="4"/>
      <c r="AH16" s="32">
        <f t="shared" si="12"/>
      </c>
      <c r="AI16" s="64">
        <f t="shared" si="13"/>
      </c>
      <c r="AJ16" s="55"/>
      <c r="AK16" s="51">
        <f>IF(ISNA(MATCH(CONCATENATE(AK$2,$A16),'Výsledková listina'!$R:$R,0)),"",INDEX('Výsledková listina'!$B:$B,MATCH(CONCATENATE(AK$2,$A16),'Výsledková listina'!$R:$R,0),1))</f>
      </c>
      <c r="AL16" s="4"/>
      <c r="AM16" s="32">
        <f t="shared" si="14"/>
      </c>
      <c r="AN16" s="64">
        <f t="shared" si="15"/>
      </c>
      <c r="AO16" s="55"/>
      <c r="AP16" s="51">
        <f>IF(ISNA(MATCH(CONCATENATE(AP$2,$A16),'Výsledková listina'!$R:$R,0)),"",INDEX('Výsledková listina'!$B:$B,MATCH(CONCATENATE(AP$2,$A16),'Výsledková listina'!$R:$R,0),1))</f>
      </c>
      <c r="AQ16" s="4"/>
      <c r="AR16" s="32">
        <f t="shared" si="16"/>
      </c>
      <c r="AS16" s="64">
        <f t="shared" si="17"/>
      </c>
      <c r="AT16" s="55"/>
      <c r="AU16" s="51">
        <f>IF(ISNA(MATCH(CONCATENATE(AU$2,$A16),'Výsledková listina'!$R:$R,0)),"",INDEX('Výsledková listina'!$B:$B,MATCH(CONCATENATE(AU$2,$A16),'Výsledková listina'!$R:$R,0),1))</f>
      </c>
      <c r="AV16" s="4"/>
      <c r="AW16" s="32">
        <f t="shared" si="18"/>
      </c>
      <c r="AX16" s="64">
        <f t="shared" si="19"/>
      </c>
      <c r="AY16" s="55"/>
      <c r="AZ16" s="51">
        <f>IF(ISNA(MATCH(CONCATENATE(AZ$2,$A16),'Výsledková listina'!$R:$R,0)),"",INDEX('Výsledková listina'!$B:$B,MATCH(CONCATENATE(AZ$2,$A16),'Výsledková listina'!$R:$R,0),1))</f>
      </c>
      <c r="BA16" s="4"/>
      <c r="BB16" s="32">
        <f t="shared" si="20"/>
      </c>
      <c r="BC16" s="64">
        <f t="shared" si="21"/>
      </c>
      <c r="BD16" s="55"/>
      <c r="BE16" s="51">
        <f>IF(ISNA(MATCH(CONCATENATE(BE$2,$A16),'Výsledková listina'!$R:$R,0)),"",INDEX('Výsledková listina'!$B:$B,MATCH(CONCATENATE(BE$2,$A16),'Výsledková listina'!$R:$R,0),1))</f>
      </c>
      <c r="BF16" s="4"/>
      <c r="BG16" s="32">
        <f t="shared" si="22"/>
      </c>
      <c r="BH16" s="64">
        <f t="shared" si="23"/>
      </c>
      <c r="BI16" s="55"/>
      <c r="BJ16" s="51">
        <f>IF(ISNA(MATCH(CONCATENATE(BJ$2,$A16),'Výsledková listina'!$R:$R,0)),"",INDEX('Výsledková listina'!$B:$B,MATCH(CONCATENATE(BJ$2,$A16),'Výsledková listina'!$R:$R,0),1))</f>
      </c>
      <c r="BK16" s="4"/>
      <c r="BL16" s="32">
        <f t="shared" si="24"/>
      </c>
      <c r="BM16" s="64">
        <f t="shared" si="25"/>
      </c>
      <c r="BN16" s="55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</row>
    <row r="17" spans="1:137" s="10" customFormat="1" ht="34.5" customHeight="1">
      <c r="A17" s="5">
        <v>14</v>
      </c>
      <c r="B17" s="51" t="str">
        <f>IF(ISNA(MATCH(CONCATENATE(B$2,$A17),'Výsledková listina'!$R:$R,0)),"",INDEX('Výsledková listina'!$B:$B,MATCH(CONCATENATE(B$2,$A17),'Výsledková listina'!$R:$R,0),1))</f>
        <v>Andrianov Ivan</v>
      </c>
      <c r="C17" s="4">
        <v>1320</v>
      </c>
      <c r="D17" s="32">
        <f t="shared" si="0"/>
        <v>13</v>
      </c>
      <c r="E17" s="64">
        <f t="shared" si="1"/>
        <v>13</v>
      </c>
      <c r="F17" s="55"/>
      <c r="G17" s="51" t="str">
        <f>IF(ISNA(MATCH(CONCATENATE(G$2,$A17),'Výsledková listina'!$R:$R,0)),"",INDEX('Výsledková listina'!$B:$B,MATCH(CONCATENATE(G$2,$A17),'Výsledková listina'!$R:$R,0),1))</f>
        <v>Karel Staněk</v>
      </c>
      <c r="H17" s="4">
        <v>4340</v>
      </c>
      <c r="I17" s="32">
        <f t="shared" si="2"/>
        <v>7</v>
      </c>
      <c r="J17" s="64">
        <f t="shared" si="3"/>
        <v>7</v>
      </c>
      <c r="K17" s="55"/>
      <c r="L17" s="51" t="str">
        <f>IF(ISNA(MATCH(CONCATENATE(L$2,$A17),'Výsledková listina'!$R:$R,0)),"",INDEX('Výsledková listina'!$B:$B,MATCH(CONCATENATE(L$2,$A17),'Výsledková listina'!$R:$R,0),1))</f>
        <v>Radek Černý</v>
      </c>
      <c r="M17" s="4">
        <v>5440</v>
      </c>
      <c r="N17" s="32">
        <f t="shared" si="4"/>
        <v>4</v>
      </c>
      <c r="O17" s="64">
        <f t="shared" si="5"/>
        <v>4</v>
      </c>
      <c r="P17" s="55"/>
      <c r="Q17" s="51">
        <f>IF(ISNA(MATCH(CONCATENATE(Q$2,$A17),'Výsledková listina'!$R:$R,0)),"",INDEX('Výsledková listina'!$B:$B,MATCH(CONCATENATE(Q$2,$A17),'Výsledková listina'!$R:$R,0),1))</f>
      </c>
      <c r="R17" s="4"/>
      <c r="S17" s="32">
        <f t="shared" si="6"/>
      </c>
      <c r="T17" s="64">
        <f t="shared" si="7"/>
      </c>
      <c r="U17" s="55"/>
      <c r="V17" s="51">
        <f>IF(ISNA(MATCH(CONCATENATE(V$2,$A17),'Výsledková listina'!$R:$R,0)),"",INDEX('Výsledková listina'!$B:$B,MATCH(CONCATENATE(V$2,$A17),'Výsledková listina'!$R:$R,0),1))</f>
      </c>
      <c r="W17" s="4"/>
      <c r="X17" s="32">
        <f t="shared" si="8"/>
      </c>
      <c r="Y17" s="64">
        <f t="shared" si="9"/>
      </c>
      <c r="Z17" s="55"/>
      <c r="AA17" s="51" t="str">
        <f>IF(ISNA(MATCH(CONCATENATE(AA$2,$A17),'Výsledková listina'!$R:$R,0)),"",INDEX('Výsledková listina'!$B:$B,MATCH(CONCATENATE(AA$2,$A17),'Výsledková listina'!$R:$R,0),1))</f>
        <v>Martin Štěpnička</v>
      </c>
      <c r="AB17" s="4">
        <v>11020</v>
      </c>
      <c r="AC17" s="32">
        <f t="shared" si="10"/>
        <v>3</v>
      </c>
      <c r="AD17" s="64">
        <f t="shared" si="11"/>
        <v>3</v>
      </c>
      <c r="AE17" s="55"/>
      <c r="AF17" s="51">
        <f>IF(ISNA(MATCH(CONCATENATE(AF$2,$A17),'Výsledková listina'!$R:$R,0)),"",INDEX('Výsledková listina'!$B:$B,MATCH(CONCATENATE(AF$2,$A17),'Výsledková listina'!$R:$R,0),1))</f>
      </c>
      <c r="AG17" s="4"/>
      <c r="AH17" s="32">
        <f t="shared" si="12"/>
      </c>
      <c r="AI17" s="64">
        <f t="shared" si="13"/>
      </c>
      <c r="AJ17" s="55"/>
      <c r="AK17" s="51">
        <f>IF(ISNA(MATCH(CONCATENATE(AK$2,$A17),'Výsledková listina'!$R:$R,0)),"",INDEX('Výsledková listina'!$B:$B,MATCH(CONCATENATE(AK$2,$A17),'Výsledková listina'!$R:$R,0),1))</f>
      </c>
      <c r="AL17" s="4"/>
      <c r="AM17" s="32">
        <f t="shared" si="14"/>
      </c>
      <c r="AN17" s="64">
        <f t="shared" si="15"/>
      </c>
      <c r="AO17" s="55"/>
      <c r="AP17" s="51">
        <f>IF(ISNA(MATCH(CONCATENATE(AP$2,$A17),'Výsledková listina'!$R:$R,0)),"",INDEX('Výsledková listina'!$B:$B,MATCH(CONCATENATE(AP$2,$A17),'Výsledková listina'!$R:$R,0),1))</f>
      </c>
      <c r="AQ17" s="4"/>
      <c r="AR17" s="32">
        <f t="shared" si="16"/>
      </c>
      <c r="AS17" s="64">
        <f t="shared" si="17"/>
      </c>
      <c r="AT17" s="55"/>
      <c r="AU17" s="51">
        <f>IF(ISNA(MATCH(CONCATENATE(AU$2,$A17),'Výsledková listina'!$R:$R,0)),"",INDEX('Výsledková listina'!$B:$B,MATCH(CONCATENATE(AU$2,$A17),'Výsledková listina'!$R:$R,0),1))</f>
      </c>
      <c r="AV17" s="4"/>
      <c r="AW17" s="32">
        <f t="shared" si="18"/>
      </c>
      <c r="AX17" s="64">
        <f t="shared" si="19"/>
      </c>
      <c r="AY17" s="55"/>
      <c r="AZ17" s="51">
        <f>IF(ISNA(MATCH(CONCATENATE(AZ$2,$A17),'Výsledková listina'!$R:$R,0)),"",INDEX('Výsledková listina'!$B:$B,MATCH(CONCATENATE(AZ$2,$A17),'Výsledková listina'!$R:$R,0),1))</f>
      </c>
      <c r="BA17" s="4"/>
      <c r="BB17" s="32">
        <f t="shared" si="20"/>
      </c>
      <c r="BC17" s="64">
        <f t="shared" si="21"/>
      </c>
      <c r="BD17" s="55"/>
      <c r="BE17" s="51">
        <f>IF(ISNA(MATCH(CONCATENATE(BE$2,$A17),'Výsledková listina'!$R:$R,0)),"",INDEX('Výsledková listina'!$B:$B,MATCH(CONCATENATE(BE$2,$A17),'Výsledková listina'!$R:$R,0),1))</f>
      </c>
      <c r="BF17" s="4"/>
      <c r="BG17" s="32">
        <f t="shared" si="22"/>
      </c>
      <c r="BH17" s="64">
        <f t="shared" si="23"/>
      </c>
      <c r="BI17" s="55"/>
      <c r="BJ17" s="51">
        <f>IF(ISNA(MATCH(CONCATENATE(BJ$2,$A17),'Výsledková listina'!$R:$R,0)),"",INDEX('Výsledková listina'!$B:$B,MATCH(CONCATENATE(BJ$2,$A17),'Výsledková listina'!$R:$R,0),1))</f>
      </c>
      <c r="BK17" s="4"/>
      <c r="BL17" s="32">
        <f t="shared" si="24"/>
      </c>
      <c r="BM17" s="64">
        <f t="shared" si="25"/>
      </c>
      <c r="BN17" s="55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</row>
    <row r="18" spans="1:137" s="10" customFormat="1" ht="34.5" customHeight="1">
      <c r="A18" s="5">
        <v>15</v>
      </c>
      <c r="B18" s="51">
        <f>IF(ISNA(MATCH(CONCATENATE(B$2,$A18),'Výsledková listina'!$R:$R,0)),"",INDEX('Výsledková listina'!$B:$B,MATCH(CONCATENATE(B$2,$A18),'Výsledková listina'!$R:$R,0),1))</f>
      </c>
      <c r="C18" s="4"/>
      <c r="D18" s="32">
        <f t="shared" si="0"/>
      </c>
      <c r="E18" s="64">
        <f t="shared" si="1"/>
      </c>
      <c r="F18" s="55"/>
      <c r="G18" s="51">
        <f>IF(ISNA(MATCH(CONCATENATE(G$2,$A18),'Výsledková listina'!$R:$R,0)),"",INDEX('Výsledková listina'!$B:$B,MATCH(CONCATENATE(G$2,$A18),'Výsledková listina'!$R:$R,0),1))</f>
      </c>
      <c r="H18" s="4"/>
      <c r="I18" s="32">
        <f t="shared" si="2"/>
      </c>
      <c r="J18" s="64">
        <f t="shared" si="3"/>
      </c>
      <c r="K18" s="55"/>
      <c r="L18" s="51">
        <f>IF(ISNA(MATCH(CONCATENATE(L$2,$A18),'Výsledková listina'!$R:$R,0)),"",INDEX('Výsledková listina'!$B:$B,MATCH(CONCATENATE(L$2,$A18),'Výsledková listina'!$R:$R,0),1))</f>
      </c>
      <c r="M18" s="4"/>
      <c r="N18" s="32">
        <f t="shared" si="4"/>
      </c>
      <c r="O18" s="64">
        <f t="shared" si="5"/>
      </c>
      <c r="P18" s="55"/>
      <c r="Q18" s="51">
        <f>IF(ISNA(MATCH(CONCATENATE(Q$2,$A18),'Výsledková listina'!$R:$R,0)),"",INDEX('Výsledková listina'!$B:$B,MATCH(CONCATENATE(Q$2,$A18),'Výsledková listina'!$R:$R,0),1))</f>
      </c>
      <c r="R18" s="4"/>
      <c r="S18" s="32">
        <f t="shared" si="6"/>
      </c>
      <c r="T18" s="64">
        <f t="shared" si="7"/>
      </c>
      <c r="U18" s="55"/>
      <c r="V18" s="51">
        <f>IF(ISNA(MATCH(CONCATENATE(V$2,$A18),'Výsledková listina'!$R:$R,0)),"",INDEX('Výsledková listina'!$B:$B,MATCH(CONCATENATE(V$2,$A18),'Výsledková listina'!$R:$R,0),1))</f>
      </c>
      <c r="W18" s="4"/>
      <c r="X18" s="32">
        <f t="shared" si="8"/>
      </c>
      <c r="Y18" s="64">
        <f t="shared" si="9"/>
      </c>
      <c r="Z18" s="55"/>
      <c r="AA18" s="51">
        <f>IF(ISNA(MATCH(CONCATENATE(AA$2,$A18),'Výsledková listina'!$R:$R,0)),"",INDEX('Výsledková listina'!$B:$B,MATCH(CONCATENATE(AA$2,$A18),'Výsledková listina'!$R:$R,0),1))</f>
      </c>
      <c r="AB18" s="4"/>
      <c r="AC18" s="32">
        <f t="shared" si="10"/>
      </c>
      <c r="AD18" s="64">
        <f t="shared" si="11"/>
      </c>
      <c r="AE18" s="55"/>
      <c r="AF18" s="51">
        <f>IF(ISNA(MATCH(CONCATENATE(AF$2,$A18),'Výsledková listina'!$R:$R,0)),"",INDEX('Výsledková listina'!$B:$B,MATCH(CONCATENATE(AF$2,$A18),'Výsledková listina'!$R:$R,0),1))</f>
      </c>
      <c r="AG18" s="4"/>
      <c r="AH18" s="32">
        <f t="shared" si="12"/>
      </c>
      <c r="AI18" s="64">
        <f t="shared" si="13"/>
      </c>
      <c r="AJ18" s="55"/>
      <c r="AK18" s="51">
        <f>IF(ISNA(MATCH(CONCATENATE(AK$2,$A18),'Výsledková listina'!$R:$R,0)),"",INDEX('Výsledková listina'!$B:$B,MATCH(CONCATENATE(AK$2,$A18),'Výsledková listina'!$R:$R,0),1))</f>
      </c>
      <c r="AL18" s="4"/>
      <c r="AM18" s="32">
        <f t="shared" si="14"/>
      </c>
      <c r="AN18" s="64">
        <f t="shared" si="15"/>
      </c>
      <c r="AO18" s="55"/>
      <c r="AP18" s="51">
        <f>IF(ISNA(MATCH(CONCATENATE(AP$2,$A18),'Výsledková listina'!$R:$R,0)),"",INDEX('Výsledková listina'!$B:$B,MATCH(CONCATENATE(AP$2,$A18),'Výsledková listina'!$R:$R,0),1))</f>
      </c>
      <c r="AQ18" s="4"/>
      <c r="AR18" s="32">
        <f t="shared" si="16"/>
      </c>
      <c r="AS18" s="64">
        <f t="shared" si="17"/>
      </c>
      <c r="AT18" s="55"/>
      <c r="AU18" s="51">
        <f>IF(ISNA(MATCH(CONCATENATE(AU$2,$A18),'Výsledková listina'!$R:$R,0)),"",INDEX('Výsledková listina'!$B:$B,MATCH(CONCATENATE(AU$2,$A18),'Výsledková listina'!$R:$R,0),1))</f>
      </c>
      <c r="AV18" s="4"/>
      <c r="AW18" s="32">
        <f t="shared" si="18"/>
      </c>
      <c r="AX18" s="64">
        <f t="shared" si="19"/>
      </c>
      <c r="AY18" s="55"/>
      <c r="AZ18" s="51">
        <f>IF(ISNA(MATCH(CONCATENATE(AZ$2,$A18),'Výsledková listina'!$R:$R,0)),"",INDEX('Výsledková listina'!$B:$B,MATCH(CONCATENATE(AZ$2,$A18),'Výsledková listina'!$R:$R,0),1))</f>
      </c>
      <c r="BA18" s="4"/>
      <c r="BB18" s="32">
        <f t="shared" si="20"/>
      </c>
      <c r="BC18" s="64">
        <f t="shared" si="21"/>
      </c>
      <c r="BD18" s="55"/>
      <c r="BE18" s="51">
        <f>IF(ISNA(MATCH(CONCATENATE(BE$2,$A18),'Výsledková listina'!$R:$R,0)),"",INDEX('Výsledková listina'!$B:$B,MATCH(CONCATENATE(BE$2,$A18),'Výsledková listina'!$R:$R,0),1))</f>
      </c>
      <c r="BF18" s="4"/>
      <c r="BG18" s="32">
        <f t="shared" si="22"/>
      </c>
      <c r="BH18" s="64">
        <f t="shared" si="23"/>
      </c>
      <c r="BI18" s="55"/>
      <c r="BJ18" s="51">
        <f>IF(ISNA(MATCH(CONCATENATE(BJ$2,$A18),'Výsledková listina'!$R:$R,0)),"",INDEX('Výsledková listina'!$B:$B,MATCH(CONCATENATE(BJ$2,$A18),'Výsledková listina'!$R:$R,0),1))</f>
      </c>
      <c r="BK18" s="4"/>
      <c r="BL18" s="32">
        <f t="shared" si="24"/>
      </c>
      <c r="BM18" s="64">
        <f t="shared" si="25"/>
      </c>
      <c r="BN18" s="55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</row>
    <row r="19" spans="1:137" s="10" customFormat="1" ht="34.5" customHeight="1">
      <c r="A19" s="5">
        <v>16</v>
      </c>
      <c r="B19" s="51">
        <f>IF(ISNA(MATCH(CONCATENATE(B$2,$A19),'Výsledková listina'!$R:$R,0)),"",INDEX('Výsledková listina'!$B:$B,MATCH(CONCATENATE(B$2,$A19),'Výsledková listina'!$R:$R,0),1))</f>
      </c>
      <c r="C19" s="4"/>
      <c r="D19" s="32">
        <f t="shared" si="0"/>
      </c>
      <c r="E19" s="64">
        <f t="shared" si="1"/>
      </c>
      <c r="F19" s="55"/>
      <c r="G19" s="51">
        <f>IF(ISNA(MATCH(CONCATENATE(G$2,$A19),'Výsledková listina'!$R:$R,0)),"",INDEX('Výsledková listina'!$B:$B,MATCH(CONCATENATE(G$2,$A19),'Výsledková listina'!$R:$R,0),1))</f>
      </c>
      <c r="H19" s="4"/>
      <c r="I19" s="32">
        <f t="shared" si="2"/>
      </c>
      <c r="J19" s="64">
        <f t="shared" si="3"/>
      </c>
      <c r="K19" s="55"/>
      <c r="L19" s="51">
        <f>IF(ISNA(MATCH(CONCATENATE(L$2,$A19),'Výsledková listina'!$R:$R,0)),"",INDEX('Výsledková listina'!$B:$B,MATCH(CONCATENATE(L$2,$A19),'Výsledková listina'!$R:$R,0),1))</f>
      </c>
      <c r="M19" s="4"/>
      <c r="N19" s="32">
        <f t="shared" si="4"/>
      </c>
      <c r="O19" s="64">
        <f t="shared" si="5"/>
      </c>
      <c r="P19" s="55"/>
      <c r="Q19" s="51">
        <f>IF(ISNA(MATCH(CONCATENATE(Q$2,$A19),'Výsledková listina'!$R:$R,0)),"",INDEX('Výsledková listina'!$B:$B,MATCH(CONCATENATE(Q$2,$A19),'Výsledková listina'!$R:$R,0),1))</f>
      </c>
      <c r="R19" s="4"/>
      <c r="S19" s="32">
        <f t="shared" si="6"/>
      </c>
      <c r="T19" s="64">
        <f t="shared" si="7"/>
      </c>
      <c r="U19" s="55"/>
      <c r="V19" s="51">
        <f>IF(ISNA(MATCH(CONCATENATE(V$2,$A19),'Výsledková listina'!$R:$R,0)),"",INDEX('Výsledková listina'!$B:$B,MATCH(CONCATENATE(V$2,$A19),'Výsledková listina'!$R:$R,0),1))</f>
      </c>
      <c r="W19" s="4"/>
      <c r="X19" s="32">
        <f t="shared" si="8"/>
      </c>
      <c r="Y19" s="64">
        <f t="shared" si="9"/>
      </c>
      <c r="Z19" s="55"/>
      <c r="AA19" s="51">
        <f>IF(ISNA(MATCH(CONCATENATE(AA$2,$A19),'Výsledková listina'!$R:$R,0)),"",INDEX('Výsledková listina'!$B:$B,MATCH(CONCATENATE(AA$2,$A19),'Výsledková listina'!$R:$R,0),1))</f>
      </c>
      <c r="AB19" s="4"/>
      <c r="AC19" s="32">
        <f t="shared" si="10"/>
      </c>
      <c r="AD19" s="64">
        <f t="shared" si="11"/>
      </c>
      <c r="AE19" s="55"/>
      <c r="AF19" s="51">
        <f>IF(ISNA(MATCH(CONCATENATE(AF$2,$A19),'Výsledková listina'!$R:$R,0)),"",INDEX('Výsledková listina'!$B:$B,MATCH(CONCATENATE(AF$2,$A19),'Výsledková listina'!$R:$R,0),1))</f>
      </c>
      <c r="AG19" s="4"/>
      <c r="AH19" s="32">
        <f t="shared" si="12"/>
      </c>
      <c r="AI19" s="64">
        <f t="shared" si="13"/>
      </c>
      <c r="AJ19" s="55"/>
      <c r="AK19" s="51">
        <f>IF(ISNA(MATCH(CONCATENATE(AK$2,$A19),'Výsledková listina'!$R:$R,0)),"",INDEX('Výsledková listina'!$B:$B,MATCH(CONCATENATE(AK$2,$A19),'Výsledková listina'!$R:$R,0),1))</f>
      </c>
      <c r="AL19" s="4"/>
      <c r="AM19" s="32">
        <f t="shared" si="14"/>
      </c>
      <c r="AN19" s="64">
        <f t="shared" si="15"/>
      </c>
      <c r="AO19" s="55"/>
      <c r="AP19" s="51">
        <f>IF(ISNA(MATCH(CONCATENATE(AP$2,$A19),'Výsledková listina'!$R:$R,0)),"",INDEX('Výsledková listina'!$B:$B,MATCH(CONCATENATE(AP$2,$A19),'Výsledková listina'!$R:$R,0),1))</f>
      </c>
      <c r="AQ19" s="4"/>
      <c r="AR19" s="32">
        <f t="shared" si="16"/>
      </c>
      <c r="AS19" s="64">
        <f t="shared" si="17"/>
      </c>
      <c r="AT19" s="55"/>
      <c r="AU19" s="51">
        <f>IF(ISNA(MATCH(CONCATENATE(AU$2,$A19),'Výsledková listina'!$R:$R,0)),"",INDEX('Výsledková listina'!$B:$B,MATCH(CONCATENATE(AU$2,$A19),'Výsledková listina'!$R:$R,0),1))</f>
      </c>
      <c r="AV19" s="4"/>
      <c r="AW19" s="32">
        <f t="shared" si="18"/>
      </c>
      <c r="AX19" s="64">
        <f t="shared" si="19"/>
      </c>
      <c r="AY19" s="55"/>
      <c r="AZ19" s="51">
        <f>IF(ISNA(MATCH(CONCATENATE(AZ$2,$A19),'Výsledková listina'!$R:$R,0)),"",INDEX('Výsledková listina'!$B:$B,MATCH(CONCATENATE(AZ$2,$A19),'Výsledková listina'!$R:$R,0),1))</f>
      </c>
      <c r="BA19" s="4"/>
      <c r="BB19" s="32">
        <f t="shared" si="20"/>
      </c>
      <c r="BC19" s="64">
        <f t="shared" si="21"/>
      </c>
      <c r="BD19" s="55"/>
      <c r="BE19" s="51">
        <f>IF(ISNA(MATCH(CONCATENATE(BE$2,$A19),'Výsledková listina'!$R:$R,0)),"",INDEX('Výsledková listina'!$B:$B,MATCH(CONCATENATE(BE$2,$A19),'Výsledková listina'!$R:$R,0),1))</f>
      </c>
      <c r="BF19" s="4"/>
      <c r="BG19" s="32">
        <f t="shared" si="22"/>
      </c>
      <c r="BH19" s="64">
        <f t="shared" si="23"/>
      </c>
      <c r="BI19" s="55"/>
      <c r="BJ19" s="51">
        <f>IF(ISNA(MATCH(CONCATENATE(BJ$2,$A19),'Výsledková listina'!$R:$R,0)),"",INDEX('Výsledková listina'!$B:$B,MATCH(CONCATENATE(BJ$2,$A19),'Výsledková listina'!$R:$R,0),1))</f>
      </c>
      <c r="BK19" s="4"/>
      <c r="BL19" s="32">
        <f t="shared" si="24"/>
      </c>
      <c r="BM19" s="64">
        <f t="shared" si="25"/>
      </c>
      <c r="BN19" s="55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</row>
    <row r="20" spans="1:137" s="10" customFormat="1" ht="34.5" customHeight="1">
      <c r="A20" s="5">
        <v>17</v>
      </c>
      <c r="B20" s="51">
        <f>IF(ISNA(MATCH(CONCATENATE(B$2,$A20),'Výsledková listina'!$R:$R,0)),"",INDEX('Výsledková listina'!$B:$B,MATCH(CONCATENATE(B$2,$A20),'Výsledková listina'!$R:$R,0),1))</f>
      </c>
      <c r="C20" s="4"/>
      <c r="D20" s="32">
        <f t="shared" si="0"/>
      </c>
      <c r="E20" s="64">
        <f t="shared" si="1"/>
      </c>
      <c r="F20" s="55"/>
      <c r="G20" s="51">
        <f>IF(ISNA(MATCH(CONCATENATE(G$2,$A20),'Výsledková listina'!$R:$R,0)),"",INDEX('Výsledková listina'!$B:$B,MATCH(CONCATENATE(G$2,$A20),'Výsledková listina'!$R:$R,0),1))</f>
      </c>
      <c r="H20" s="4"/>
      <c r="I20" s="32">
        <f t="shared" si="2"/>
      </c>
      <c r="J20" s="64">
        <f t="shared" si="3"/>
      </c>
      <c r="K20" s="55"/>
      <c r="L20" s="51">
        <f>IF(ISNA(MATCH(CONCATENATE(L$2,$A20),'Výsledková listina'!$R:$R,0)),"",INDEX('Výsledková listina'!$B:$B,MATCH(CONCATENATE(L$2,$A20),'Výsledková listina'!$R:$R,0),1))</f>
      </c>
      <c r="M20" s="4"/>
      <c r="N20" s="32">
        <f t="shared" si="4"/>
      </c>
      <c r="O20" s="64">
        <f t="shared" si="5"/>
      </c>
      <c r="P20" s="55"/>
      <c r="Q20" s="51">
        <f>IF(ISNA(MATCH(CONCATENATE(Q$2,$A20),'Výsledková listina'!$R:$R,0)),"",INDEX('Výsledková listina'!$B:$B,MATCH(CONCATENATE(Q$2,$A20),'Výsledková listina'!$R:$R,0),1))</f>
      </c>
      <c r="R20" s="4"/>
      <c r="S20" s="32">
        <f t="shared" si="6"/>
      </c>
      <c r="T20" s="64">
        <f t="shared" si="7"/>
      </c>
      <c r="U20" s="55"/>
      <c r="V20" s="51">
        <f>IF(ISNA(MATCH(CONCATENATE(V$2,$A20),'Výsledková listina'!$R:$R,0)),"",INDEX('Výsledková listina'!$B:$B,MATCH(CONCATENATE(V$2,$A20),'Výsledková listina'!$R:$R,0),1))</f>
      </c>
      <c r="W20" s="4"/>
      <c r="X20" s="32">
        <f t="shared" si="8"/>
      </c>
      <c r="Y20" s="64">
        <f t="shared" si="9"/>
      </c>
      <c r="Z20" s="55"/>
      <c r="AA20" s="51">
        <f>IF(ISNA(MATCH(CONCATENATE(AA$2,$A20),'Výsledková listina'!$R:$R,0)),"",INDEX('Výsledková listina'!$B:$B,MATCH(CONCATENATE(AA$2,$A20),'Výsledková listina'!$R:$R,0),1))</f>
      </c>
      <c r="AB20" s="4"/>
      <c r="AC20" s="32">
        <f t="shared" si="10"/>
      </c>
      <c r="AD20" s="64">
        <f t="shared" si="11"/>
      </c>
      <c r="AE20" s="55"/>
      <c r="AF20" s="51">
        <f>IF(ISNA(MATCH(CONCATENATE(AF$2,$A20),'Výsledková listina'!$R:$R,0)),"",INDEX('Výsledková listina'!$B:$B,MATCH(CONCATENATE(AF$2,$A20),'Výsledková listina'!$R:$R,0),1))</f>
      </c>
      <c r="AG20" s="4"/>
      <c r="AH20" s="32">
        <f t="shared" si="12"/>
      </c>
      <c r="AI20" s="64">
        <f t="shared" si="13"/>
      </c>
      <c r="AJ20" s="55"/>
      <c r="AK20" s="51">
        <f>IF(ISNA(MATCH(CONCATENATE(AK$2,$A20),'Výsledková listina'!$R:$R,0)),"",INDEX('Výsledková listina'!$B:$B,MATCH(CONCATENATE(AK$2,$A20),'Výsledková listina'!$R:$R,0),1))</f>
      </c>
      <c r="AL20" s="4"/>
      <c r="AM20" s="32">
        <f t="shared" si="14"/>
      </c>
      <c r="AN20" s="64">
        <f t="shared" si="15"/>
      </c>
      <c r="AO20" s="55"/>
      <c r="AP20" s="51">
        <f>IF(ISNA(MATCH(CONCATENATE(AP$2,$A20),'Výsledková listina'!$R:$R,0)),"",INDEX('Výsledková listina'!$B:$B,MATCH(CONCATENATE(AP$2,$A20),'Výsledková listina'!$R:$R,0),1))</f>
      </c>
      <c r="AQ20" s="4"/>
      <c r="AR20" s="32">
        <f t="shared" si="16"/>
      </c>
      <c r="AS20" s="64">
        <f t="shared" si="17"/>
      </c>
      <c r="AT20" s="55"/>
      <c r="AU20" s="51">
        <f>IF(ISNA(MATCH(CONCATENATE(AU$2,$A20),'Výsledková listina'!$R:$R,0)),"",INDEX('Výsledková listina'!$B:$B,MATCH(CONCATENATE(AU$2,$A20),'Výsledková listina'!$R:$R,0),1))</f>
      </c>
      <c r="AV20" s="4"/>
      <c r="AW20" s="32">
        <f t="shared" si="18"/>
      </c>
      <c r="AX20" s="64">
        <f t="shared" si="19"/>
      </c>
      <c r="AY20" s="55"/>
      <c r="AZ20" s="51">
        <f>IF(ISNA(MATCH(CONCATENATE(AZ$2,$A20),'Výsledková listina'!$R:$R,0)),"",INDEX('Výsledková listina'!$B:$B,MATCH(CONCATENATE(AZ$2,$A20),'Výsledková listina'!$R:$R,0),1))</f>
      </c>
      <c r="BA20" s="4"/>
      <c r="BB20" s="32">
        <f t="shared" si="20"/>
      </c>
      <c r="BC20" s="64">
        <f t="shared" si="21"/>
      </c>
      <c r="BD20" s="55"/>
      <c r="BE20" s="51">
        <f>IF(ISNA(MATCH(CONCATENATE(BE$2,$A20),'Výsledková listina'!$R:$R,0)),"",INDEX('Výsledková listina'!$B:$B,MATCH(CONCATENATE(BE$2,$A20),'Výsledková listina'!$R:$R,0),1))</f>
      </c>
      <c r="BF20" s="4"/>
      <c r="BG20" s="32">
        <f t="shared" si="22"/>
      </c>
      <c r="BH20" s="64">
        <f t="shared" si="23"/>
      </c>
      <c r="BI20" s="55"/>
      <c r="BJ20" s="51">
        <f>IF(ISNA(MATCH(CONCATENATE(BJ$2,$A20),'Výsledková listina'!$R:$R,0)),"",INDEX('Výsledková listina'!$B:$B,MATCH(CONCATENATE(BJ$2,$A20),'Výsledková listina'!$R:$R,0),1))</f>
      </c>
      <c r="BK20" s="4"/>
      <c r="BL20" s="32">
        <f t="shared" si="24"/>
      </c>
      <c r="BM20" s="64">
        <f t="shared" si="25"/>
      </c>
      <c r="BN20" s="55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</row>
    <row r="21" spans="1:137" s="10" customFormat="1" ht="34.5" customHeight="1">
      <c r="A21" s="5">
        <v>18</v>
      </c>
      <c r="B21" s="51">
        <f>IF(ISNA(MATCH(CONCATENATE(B$2,$A21),'Výsledková listina'!$R:$R,0)),"",INDEX('Výsledková listina'!$B:$B,MATCH(CONCATENATE(B$2,$A21),'Výsledková listina'!$R:$R,0),1))</f>
      </c>
      <c r="C21" s="4"/>
      <c r="D21" s="32">
        <f t="shared" si="0"/>
      </c>
      <c r="E21" s="64">
        <f t="shared" si="1"/>
      </c>
      <c r="F21" s="55"/>
      <c r="G21" s="51">
        <f>IF(ISNA(MATCH(CONCATENATE(G$2,$A21),'Výsledková listina'!$R:$R,0)),"",INDEX('Výsledková listina'!$B:$B,MATCH(CONCATENATE(G$2,$A21),'Výsledková listina'!$R:$R,0),1))</f>
      </c>
      <c r="H21" s="4"/>
      <c r="I21" s="32">
        <f t="shared" si="2"/>
      </c>
      <c r="J21" s="64">
        <f t="shared" si="3"/>
      </c>
      <c r="K21" s="55"/>
      <c r="L21" s="51">
        <f>IF(ISNA(MATCH(CONCATENATE(L$2,$A21),'Výsledková listina'!$R:$R,0)),"",INDEX('Výsledková listina'!$B:$B,MATCH(CONCATENATE(L$2,$A21),'Výsledková listina'!$R:$R,0),1))</f>
      </c>
      <c r="M21" s="4"/>
      <c r="N21" s="32">
        <f t="shared" si="4"/>
      </c>
      <c r="O21" s="64">
        <f t="shared" si="5"/>
      </c>
      <c r="P21" s="55"/>
      <c r="Q21" s="51">
        <f>IF(ISNA(MATCH(CONCATENATE(Q$2,$A21),'Výsledková listina'!$R:$R,0)),"",INDEX('Výsledková listina'!$B:$B,MATCH(CONCATENATE(Q$2,$A21),'Výsledková listina'!$R:$R,0),1))</f>
      </c>
      <c r="R21" s="4"/>
      <c r="S21" s="32">
        <f t="shared" si="6"/>
      </c>
      <c r="T21" s="64">
        <f t="shared" si="7"/>
      </c>
      <c r="U21" s="55"/>
      <c r="V21" s="51">
        <f>IF(ISNA(MATCH(CONCATENATE(V$2,$A21),'Výsledková listina'!$R:$R,0)),"",INDEX('Výsledková listina'!$B:$B,MATCH(CONCATENATE(V$2,$A21),'Výsledková listina'!$R:$R,0),1))</f>
      </c>
      <c r="W21" s="4"/>
      <c r="X21" s="32">
        <f t="shared" si="8"/>
      </c>
      <c r="Y21" s="64">
        <f t="shared" si="9"/>
      </c>
      <c r="Z21" s="55"/>
      <c r="AA21" s="51">
        <f>IF(ISNA(MATCH(CONCATENATE(AA$2,$A21),'Výsledková listina'!$R:$R,0)),"",INDEX('Výsledková listina'!$B:$B,MATCH(CONCATENATE(AA$2,$A21),'Výsledková listina'!$R:$R,0),1))</f>
      </c>
      <c r="AB21" s="4"/>
      <c r="AC21" s="32">
        <f t="shared" si="10"/>
      </c>
      <c r="AD21" s="64">
        <f t="shared" si="11"/>
      </c>
      <c r="AE21" s="55"/>
      <c r="AF21" s="51">
        <f>IF(ISNA(MATCH(CONCATENATE(AF$2,$A21),'Výsledková listina'!$R:$R,0)),"",INDEX('Výsledková listina'!$B:$B,MATCH(CONCATENATE(AF$2,$A21),'Výsledková listina'!$R:$R,0),1))</f>
      </c>
      <c r="AG21" s="4"/>
      <c r="AH21" s="32">
        <f t="shared" si="12"/>
      </c>
      <c r="AI21" s="64">
        <f t="shared" si="13"/>
      </c>
      <c r="AJ21" s="55"/>
      <c r="AK21" s="51">
        <f>IF(ISNA(MATCH(CONCATENATE(AK$2,$A21),'Výsledková listina'!$R:$R,0)),"",INDEX('Výsledková listina'!$B:$B,MATCH(CONCATENATE(AK$2,$A21),'Výsledková listina'!$R:$R,0),1))</f>
      </c>
      <c r="AL21" s="4"/>
      <c r="AM21" s="32">
        <f t="shared" si="14"/>
      </c>
      <c r="AN21" s="64">
        <f t="shared" si="15"/>
      </c>
      <c r="AO21" s="55"/>
      <c r="AP21" s="51">
        <f>IF(ISNA(MATCH(CONCATENATE(AP$2,$A21),'Výsledková listina'!$R:$R,0)),"",INDEX('Výsledková listina'!$B:$B,MATCH(CONCATENATE(AP$2,$A21),'Výsledková listina'!$R:$R,0),1))</f>
      </c>
      <c r="AQ21" s="4"/>
      <c r="AR21" s="32">
        <f t="shared" si="16"/>
      </c>
      <c r="AS21" s="64">
        <f t="shared" si="17"/>
      </c>
      <c r="AT21" s="55"/>
      <c r="AU21" s="51">
        <f>IF(ISNA(MATCH(CONCATENATE(AU$2,$A21),'Výsledková listina'!$R:$R,0)),"",INDEX('Výsledková listina'!$B:$B,MATCH(CONCATENATE(AU$2,$A21),'Výsledková listina'!$R:$R,0),1))</f>
      </c>
      <c r="AV21" s="4"/>
      <c r="AW21" s="32">
        <f t="shared" si="18"/>
      </c>
      <c r="AX21" s="64">
        <f t="shared" si="19"/>
      </c>
      <c r="AY21" s="55"/>
      <c r="AZ21" s="51">
        <f>IF(ISNA(MATCH(CONCATENATE(AZ$2,$A21),'Výsledková listina'!$R:$R,0)),"",INDEX('Výsledková listina'!$B:$B,MATCH(CONCATENATE(AZ$2,$A21),'Výsledková listina'!$R:$R,0),1))</f>
      </c>
      <c r="BA21" s="4"/>
      <c r="BB21" s="32">
        <f t="shared" si="20"/>
      </c>
      <c r="BC21" s="64">
        <f t="shared" si="21"/>
      </c>
      <c r="BD21" s="55"/>
      <c r="BE21" s="51">
        <f>IF(ISNA(MATCH(CONCATENATE(BE$2,$A21),'Výsledková listina'!$R:$R,0)),"",INDEX('Výsledková listina'!$B:$B,MATCH(CONCATENATE(BE$2,$A21),'Výsledková listina'!$R:$R,0),1))</f>
      </c>
      <c r="BF21" s="4"/>
      <c r="BG21" s="32">
        <f t="shared" si="22"/>
      </c>
      <c r="BH21" s="64">
        <f t="shared" si="23"/>
      </c>
      <c r="BI21" s="55"/>
      <c r="BJ21" s="51">
        <f>IF(ISNA(MATCH(CONCATENATE(BJ$2,$A21),'Výsledková listina'!$R:$R,0)),"",INDEX('Výsledková listina'!$B:$B,MATCH(CONCATENATE(BJ$2,$A21),'Výsledková listina'!$R:$R,0),1))</f>
      </c>
      <c r="BK21" s="4"/>
      <c r="BL21" s="32">
        <f t="shared" si="24"/>
      </c>
      <c r="BM21" s="64">
        <f t="shared" si="25"/>
      </c>
      <c r="BN21" s="55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</row>
    <row r="22" spans="1:137" s="10" customFormat="1" ht="34.5" customHeight="1">
      <c r="A22" s="5">
        <v>19</v>
      </c>
      <c r="B22" s="51">
        <f>IF(ISNA(MATCH(CONCATENATE(B$2,$A22),'Výsledková listina'!$R:$R,0)),"",INDEX('Výsledková listina'!$B:$B,MATCH(CONCATENATE(B$2,$A22),'Výsledková listina'!$R:$R,0),1))</f>
      </c>
      <c r="C22" s="4"/>
      <c r="D22" s="32">
        <f t="shared" si="0"/>
      </c>
      <c r="E22" s="64">
        <f t="shared" si="1"/>
      </c>
      <c r="F22" s="55"/>
      <c r="G22" s="51">
        <f>IF(ISNA(MATCH(CONCATENATE(G$2,$A22),'Výsledková listina'!$R:$R,0)),"",INDEX('Výsledková listina'!$B:$B,MATCH(CONCATENATE(G$2,$A22),'Výsledková listina'!$R:$R,0),1))</f>
      </c>
      <c r="H22" s="4"/>
      <c r="I22" s="32">
        <f t="shared" si="2"/>
      </c>
      <c r="J22" s="64">
        <f t="shared" si="3"/>
      </c>
      <c r="K22" s="55"/>
      <c r="L22" s="51">
        <f>IF(ISNA(MATCH(CONCATENATE(L$2,$A22),'Výsledková listina'!$R:$R,0)),"",INDEX('Výsledková listina'!$B:$B,MATCH(CONCATENATE(L$2,$A22),'Výsledková listina'!$R:$R,0),1))</f>
      </c>
      <c r="M22" s="4"/>
      <c r="N22" s="32">
        <f t="shared" si="4"/>
      </c>
      <c r="O22" s="64">
        <f t="shared" si="5"/>
      </c>
      <c r="P22" s="55"/>
      <c r="Q22" s="51">
        <f>IF(ISNA(MATCH(CONCATENATE(Q$2,$A22),'Výsledková listina'!$R:$R,0)),"",INDEX('Výsledková listina'!$B:$B,MATCH(CONCATENATE(Q$2,$A22),'Výsledková listina'!$R:$R,0),1))</f>
      </c>
      <c r="R22" s="4"/>
      <c r="S22" s="32">
        <f t="shared" si="6"/>
      </c>
      <c r="T22" s="64">
        <f t="shared" si="7"/>
      </c>
      <c r="U22" s="55"/>
      <c r="V22" s="51">
        <f>IF(ISNA(MATCH(CONCATENATE(V$2,$A22),'Výsledková listina'!$R:$R,0)),"",INDEX('Výsledková listina'!$B:$B,MATCH(CONCATENATE(V$2,$A22),'Výsledková listina'!$R:$R,0),1))</f>
      </c>
      <c r="W22" s="4"/>
      <c r="X22" s="32">
        <f t="shared" si="8"/>
      </c>
      <c r="Y22" s="64">
        <f t="shared" si="9"/>
      </c>
      <c r="Z22" s="55"/>
      <c r="AA22" s="51">
        <f>IF(ISNA(MATCH(CONCATENATE(AA$2,$A22),'Výsledková listina'!$R:$R,0)),"",INDEX('Výsledková listina'!$B:$B,MATCH(CONCATENATE(AA$2,$A22),'Výsledková listina'!$R:$R,0),1))</f>
      </c>
      <c r="AB22" s="4"/>
      <c r="AC22" s="32">
        <f t="shared" si="10"/>
      </c>
      <c r="AD22" s="64">
        <f t="shared" si="11"/>
      </c>
      <c r="AE22" s="55"/>
      <c r="AF22" s="51">
        <f>IF(ISNA(MATCH(CONCATENATE(AF$2,$A22),'Výsledková listina'!$R:$R,0)),"",INDEX('Výsledková listina'!$B:$B,MATCH(CONCATENATE(AF$2,$A22),'Výsledková listina'!$R:$R,0),1))</f>
      </c>
      <c r="AG22" s="4"/>
      <c r="AH22" s="32">
        <f t="shared" si="12"/>
      </c>
      <c r="AI22" s="64">
        <f t="shared" si="13"/>
      </c>
      <c r="AJ22" s="55"/>
      <c r="AK22" s="51">
        <f>IF(ISNA(MATCH(CONCATENATE(AK$2,$A22),'Výsledková listina'!$R:$R,0)),"",INDEX('Výsledková listina'!$B:$B,MATCH(CONCATENATE(AK$2,$A22),'Výsledková listina'!$R:$R,0),1))</f>
      </c>
      <c r="AL22" s="4"/>
      <c r="AM22" s="32">
        <f t="shared" si="14"/>
      </c>
      <c r="AN22" s="64">
        <f t="shared" si="15"/>
      </c>
      <c r="AO22" s="55"/>
      <c r="AP22" s="51">
        <f>IF(ISNA(MATCH(CONCATENATE(AP$2,$A22),'Výsledková listina'!$R:$R,0)),"",INDEX('Výsledková listina'!$B:$B,MATCH(CONCATENATE(AP$2,$A22),'Výsledková listina'!$R:$R,0),1))</f>
      </c>
      <c r="AQ22" s="4"/>
      <c r="AR22" s="32">
        <f t="shared" si="16"/>
      </c>
      <c r="AS22" s="64">
        <f t="shared" si="17"/>
      </c>
      <c r="AT22" s="55"/>
      <c r="AU22" s="51">
        <f>IF(ISNA(MATCH(CONCATENATE(AU$2,$A22),'Výsledková listina'!$R:$R,0)),"",INDEX('Výsledková listina'!$B:$B,MATCH(CONCATENATE(AU$2,$A22),'Výsledková listina'!$R:$R,0),1))</f>
      </c>
      <c r="AV22" s="4"/>
      <c r="AW22" s="32">
        <f t="shared" si="18"/>
      </c>
      <c r="AX22" s="64">
        <f t="shared" si="19"/>
      </c>
      <c r="AY22" s="55"/>
      <c r="AZ22" s="51">
        <f>IF(ISNA(MATCH(CONCATENATE(AZ$2,$A22),'Výsledková listina'!$R:$R,0)),"",INDEX('Výsledková listina'!$B:$B,MATCH(CONCATENATE(AZ$2,$A22),'Výsledková listina'!$R:$R,0),1))</f>
      </c>
      <c r="BA22" s="4"/>
      <c r="BB22" s="32">
        <f t="shared" si="20"/>
      </c>
      <c r="BC22" s="64">
        <f t="shared" si="21"/>
      </c>
      <c r="BD22" s="55"/>
      <c r="BE22" s="51">
        <f>IF(ISNA(MATCH(CONCATENATE(BE$2,$A22),'Výsledková listina'!$R:$R,0)),"",INDEX('Výsledková listina'!$B:$B,MATCH(CONCATENATE(BE$2,$A22),'Výsledková listina'!$R:$R,0),1))</f>
      </c>
      <c r="BF22" s="4"/>
      <c r="BG22" s="32">
        <f t="shared" si="22"/>
      </c>
      <c r="BH22" s="64">
        <f t="shared" si="23"/>
      </c>
      <c r="BI22" s="55"/>
      <c r="BJ22" s="51">
        <f>IF(ISNA(MATCH(CONCATENATE(BJ$2,$A22),'Výsledková listina'!$R:$R,0)),"",INDEX('Výsledková listina'!$B:$B,MATCH(CONCATENATE(BJ$2,$A22),'Výsledková listina'!$R:$R,0),1))</f>
      </c>
      <c r="BK22" s="4"/>
      <c r="BL22" s="32">
        <f t="shared" si="24"/>
      </c>
      <c r="BM22" s="64">
        <f t="shared" si="25"/>
      </c>
      <c r="BN22" s="55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</row>
    <row r="23" spans="1:137" s="10" customFormat="1" ht="34.5" customHeight="1">
      <c r="A23" s="5">
        <v>20</v>
      </c>
      <c r="B23" s="51">
        <f>IF(ISNA(MATCH(CONCATENATE(B$2,$A23),'Výsledková listina'!$R:$R,0)),"",INDEX('Výsledková listina'!$B:$B,MATCH(CONCATENATE(B$2,$A23),'Výsledková listina'!$R:$R,0),1))</f>
      </c>
      <c r="C23" s="4"/>
      <c r="D23" s="32">
        <f t="shared" si="0"/>
      </c>
      <c r="E23" s="64">
        <f t="shared" si="1"/>
      </c>
      <c r="F23" s="55"/>
      <c r="G23" s="51">
        <f>IF(ISNA(MATCH(CONCATENATE(G$2,$A23),'Výsledková listina'!$R:$R,0)),"",INDEX('Výsledková listina'!$B:$B,MATCH(CONCATENATE(G$2,$A23),'Výsledková listina'!$R:$R,0),1))</f>
      </c>
      <c r="H23" s="4"/>
      <c r="I23" s="32">
        <f t="shared" si="2"/>
      </c>
      <c r="J23" s="64">
        <f t="shared" si="3"/>
      </c>
      <c r="K23" s="55"/>
      <c r="L23" s="51">
        <f>IF(ISNA(MATCH(CONCATENATE(L$2,$A23),'Výsledková listina'!$R:$R,0)),"",INDEX('Výsledková listina'!$B:$B,MATCH(CONCATENATE(L$2,$A23),'Výsledková listina'!$R:$R,0),1))</f>
      </c>
      <c r="M23" s="4"/>
      <c r="N23" s="32">
        <f t="shared" si="4"/>
      </c>
      <c r="O23" s="64">
        <f t="shared" si="5"/>
      </c>
      <c r="P23" s="55"/>
      <c r="Q23" s="51">
        <f>IF(ISNA(MATCH(CONCATENATE(Q$2,$A23),'Výsledková listina'!$R:$R,0)),"",INDEX('Výsledková listina'!$B:$B,MATCH(CONCATENATE(Q$2,$A23),'Výsledková listina'!$R:$R,0),1))</f>
      </c>
      <c r="R23" s="4"/>
      <c r="S23" s="32">
        <f t="shared" si="6"/>
      </c>
      <c r="T23" s="64">
        <f t="shared" si="7"/>
      </c>
      <c r="U23" s="55"/>
      <c r="V23" s="51">
        <f>IF(ISNA(MATCH(CONCATENATE(V$2,$A23),'Výsledková listina'!$R:$R,0)),"",INDEX('Výsledková listina'!$B:$B,MATCH(CONCATENATE(V$2,$A23),'Výsledková listina'!$R:$R,0),1))</f>
      </c>
      <c r="W23" s="4"/>
      <c r="X23" s="32">
        <f t="shared" si="8"/>
      </c>
      <c r="Y23" s="64">
        <f t="shared" si="9"/>
      </c>
      <c r="Z23" s="55"/>
      <c r="AA23" s="51">
        <f>IF(ISNA(MATCH(CONCATENATE(AA$2,$A23),'Výsledková listina'!$R:$R,0)),"",INDEX('Výsledková listina'!$B:$B,MATCH(CONCATENATE(AA$2,$A23),'Výsledková listina'!$R:$R,0),1))</f>
      </c>
      <c r="AB23" s="4"/>
      <c r="AC23" s="32">
        <f t="shared" si="10"/>
      </c>
      <c r="AD23" s="64">
        <f t="shared" si="11"/>
      </c>
      <c r="AE23" s="55"/>
      <c r="AF23" s="51">
        <f>IF(ISNA(MATCH(CONCATENATE(AF$2,$A23),'Výsledková listina'!$R:$R,0)),"",INDEX('Výsledková listina'!$B:$B,MATCH(CONCATENATE(AF$2,$A23),'Výsledková listina'!$R:$R,0),1))</f>
      </c>
      <c r="AG23" s="4"/>
      <c r="AH23" s="32">
        <f t="shared" si="12"/>
      </c>
      <c r="AI23" s="64">
        <f t="shared" si="13"/>
      </c>
      <c r="AJ23" s="55"/>
      <c r="AK23" s="51">
        <f>IF(ISNA(MATCH(CONCATENATE(AK$2,$A23),'Výsledková listina'!$R:$R,0)),"",INDEX('Výsledková listina'!$B:$B,MATCH(CONCATENATE(AK$2,$A23),'Výsledková listina'!$R:$R,0),1))</f>
      </c>
      <c r="AL23" s="4"/>
      <c r="AM23" s="32">
        <f t="shared" si="14"/>
      </c>
      <c r="AN23" s="64">
        <f t="shared" si="15"/>
      </c>
      <c r="AO23" s="55"/>
      <c r="AP23" s="51">
        <f>IF(ISNA(MATCH(CONCATENATE(AP$2,$A23),'Výsledková listina'!$R:$R,0)),"",INDEX('Výsledková listina'!$B:$B,MATCH(CONCATENATE(AP$2,$A23),'Výsledková listina'!$R:$R,0),1))</f>
      </c>
      <c r="AQ23" s="4"/>
      <c r="AR23" s="32">
        <f t="shared" si="16"/>
      </c>
      <c r="AS23" s="64">
        <f t="shared" si="17"/>
      </c>
      <c r="AT23" s="55"/>
      <c r="AU23" s="51">
        <f>IF(ISNA(MATCH(CONCATENATE(AU$2,$A23),'Výsledková listina'!$R:$R,0)),"",INDEX('Výsledková listina'!$B:$B,MATCH(CONCATENATE(AU$2,$A23),'Výsledková listina'!$R:$R,0),1))</f>
      </c>
      <c r="AV23" s="4"/>
      <c r="AW23" s="32">
        <f t="shared" si="18"/>
      </c>
      <c r="AX23" s="64">
        <f t="shared" si="19"/>
      </c>
      <c r="AY23" s="55"/>
      <c r="AZ23" s="51">
        <f>IF(ISNA(MATCH(CONCATENATE(AZ$2,$A23),'Výsledková listina'!$R:$R,0)),"",INDEX('Výsledková listina'!$B:$B,MATCH(CONCATENATE(AZ$2,$A23),'Výsledková listina'!$R:$R,0),1))</f>
      </c>
      <c r="BA23" s="4"/>
      <c r="BB23" s="32">
        <f t="shared" si="20"/>
      </c>
      <c r="BC23" s="64">
        <f t="shared" si="21"/>
      </c>
      <c r="BD23" s="55"/>
      <c r="BE23" s="51">
        <f>IF(ISNA(MATCH(CONCATENATE(BE$2,$A23),'Výsledková listina'!$R:$R,0)),"",INDEX('Výsledková listina'!$B:$B,MATCH(CONCATENATE(BE$2,$A23),'Výsledková listina'!$R:$R,0),1))</f>
      </c>
      <c r="BF23" s="4"/>
      <c r="BG23" s="32">
        <f t="shared" si="22"/>
      </c>
      <c r="BH23" s="64">
        <f t="shared" si="23"/>
      </c>
      <c r="BI23" s="55"/>
      <c r="BJ23" s="51">
        <f>IF(ISNA(MATCH(CONCATENATE(BJ$2,$A23),'Výsledková listina'!$R:$R,0)),"",INDEX('Výsledková listina'!$B:$B,MATCH(CONCATENATE(BJ$2,$A23),'Výsledková listina'!$R:$R,0),1))</f>
      </c>
      <c r="BK23" s="4"/>
      <c r="BL23" s="32">
        <f t="shared" si="24"/>
      </c>
      <c r="BM23" s="64">
        <f t="shared" si="25"/>
      </c>
      <c r="BN23" s="55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</row>
    <row r="24" spans="1:137" s="10" customFormat="1" ht="34.5" customHeight="1">
      <c r="A24" s="5">
        <v>21</v>
      </c>
      <c r="B24" s="51">
        <f>IF(ISNA(MATCH(CONCATENATE(B$2,$A24),'Výsledková listina'!$R:$R,0)),"",INDEX('Výsledková listina'!$B:$B,MATCH(CONCATENATE(B$2,$A24),'Výsledková listina'!$R:$R,0),1))</f>
      </c>
      <c r="C24" s="4"/>
      <c r="D24" s="32">
        <f t="shared" si="0"/>
      </c>
      <c r="E24" s="64">
        <f t="shared" si="1"/>
      </c>
      <c r="F24" s="55"/>
      <c r="G24" s="51">
        <f>IF(ISNA(MATCH(CONCATENATE(G$2,$A24),'Výsledková listina'!$R:$R,0)),"",INDEX('Výsledková listina'!$B:$B,MATCH(CONCATENATE(G$2,$A24),'Výsledková listina'!$R:$R,0),1))</f>
      </c>
      <c r="H24" s="4"/>
      <c r="I24" s="32">
        <f t="shared" si="2"/>
      </c>
      <c r="J24" s="64">
        <f t="shared" si="3"/>
      </c>
      <c r="K24" s="55"/>
      <c r="L24" s="51">
        <f>IF(ISNA(MATCH(CONCATENATE(L$2,$A24),'Výsledková listina'!$R:$R,0)),"",INDEX('Výsledková listina'!$B:$B,MATCH(CONCATENATE(L$2,$A24),'Výsledková listina'!$R:$R,0),1))</f>
      </c>
      <c r="M24" s="4"/>
      <c r="N24" s="32">
        <f t="shared" si="4"/>
      </c>
      <c r="O24" s="64">
        <f t="shared" si="5"/>
      </c>
      <c r="P24" s="55"/>
      <c r="Q24" s="51">
        <f>IF(ISNA(MATCH(CONCATENATE(Q$2,$A24),'Výsledková listina'!$R:$R,0)),"",INDEX('Výsledková listina'!$B:$B,MATCH(CONCATENATE(Q$2,$A24),'Výsledková listina'!$R:$R,0),1))</f>
      </c>
      <c r="R24" s="4"/>
      <c r="S24" s="32">
        <f t="shared" si="6"/>
      </c>
      <c r="T24" s="64">
        <f t="shared" si="7"/>
      </c>
      <c r="U24" s="55"/>
      <c r="V24" s="51">
        <f>IF(ISNA(MATCH(CONCATENATE(V$2,$A24),'Výsledková listina'!$R:$R,0)),"",INDEX('Výsledková listina'!$B:$B,MATCH(CONCATENATE(V$2,$A24),'Výsledková listina'!$R:$R,0),1))</f>
      </c>
      <c r="W24" s="4"/>
      <c r="X24" s="32">
        <f t="shared" si="8"/>
      </c>
      <c r="Y24" s="64">
        <f t="shared" si="9"/>
      </c>
      <c r="Z24" s="55"/>
      <c r="AA24" s="51">
        <f>IF(ISNA(MATCH(CONCATENATE(AA$2,$A24),'Výsledková listina'!$R:$R,0)),"",INDEX('Výsledková listina'!$B:$B,MATCH(CONCATENATE(AA$2,$A24),'Výsledková listina'!$R:$R,0),1))</f>
      </c>
      <c r="AB24" s="4"/>
      <c r="AC24" s="32">
        <f t="shared" si="10"/>
      </c>
      <c r="AD24" s="64">
        <f t="shared" si="11"/>
      </c>
      <c r="AE24" s="55"/>
      <c r="AF24" s="51">
        <f>IF(ISNA(MATCH(CONCATENATE(AF$2,$A24),'Výsledková listina'!$R:$R,0)),"",INDEX('Výsledková listina'!$B:$B,MATCH(CONCATENATE(AF$2,$A24),'Výsledková listina'!$R:$R,0),1))</f>
      </c>
      <c r="AG24" s="4"/>
      <c r="AH24" s="32">
        <f t="shared" si="12"/>
      </c>
      <c r="AI24" s="64">
        <f t="shared" si="13"/>
      </c>
      <c r="AJ24" s="55"/>
      <c r="AK24" s="51">
        <f>IF(ISNA(MATCH(CONCATENATE(AK$2,$A24),'Výsledková listina'!$R:$R,0)),"",INDEX('Výsledková listina'!$B:$B,MATCH(CONCATENATE(AK$2,$A24),'Výsledková listina'!$R:$R,0),1))</f>
      </c>
      <c r="AL24" s="4"/>
      <c r="AM24" s="32">
        <f t="shared" si="14"/>
      </c>
      <c r="AN24" s="64">
        <f t="shared" si="15"/>
      </c>
      <c r="AO24" s="55"/>
      <c r="AP24" s="51">
        <f>IF(ISNA(MATCH(CONCATENATE(AP$2,$A24),'Výsledková listina'!$R:$R,0)),"",INDEX('Výsledková listina'!$B:$B,MATCH(CONCATENATE(AP$2,$A24),'Výsledková listina'!$R:$R,0),1))</f>
      </c>
      <c r="AQ24" s="4"/>
      <c r="AR24" s="32">
        <f t="shared" si="16"/>
      </c>
      <c r="AS24" s="64">
        <f t="shared" si="17"/>
      </c>
      <c r="AT24" s="55"/>
      <c r="AU24" s="51">
        <f>IF(ISNA(MATCH(CONCATENATE(AU$2,$A24),'Výsledková listina'!$R:$R,0)),"",INDEX('Výsledková listina'!$B:$B,MATCH(CONCATENATE(AU$2,$A24),'Výsledková listina'!$R:$R,0),1))</f>
      </c>
      <c r="AV24" s="4"/>
      <c r="AW24" s="32">
        <f t="shared" si="18"/>
      </c>
      <c r="AX24" s="64">
        <f t="shared" si="19"/>
      </c>
      <c r="AY24" s="55"/>
      <c r="AZ24" s="51">
        <f>IF(ISNA(MATCH(CONCATENATE(AZ$2,$A24),'Výsledková listina'!$R:$R,0)),"",INDEX('Výsledková listina'!$B:$B,MATCH(CONCATENATE(AZ$2,$A24),'Výsledková listina'!$R:$R,0),1))</f>
      </c>
      <c r="BA24" s="4"/>
      <c r="BB24" s="32">
        <f t="shared" si="20"/>
      </c>
      <c r="BC24" s="64">
        <f t="shared" si="21"/>
      </c>
      <c r="BD24" s="55"/>
      <c r="BE24" s="51">
        <f>IF(ISNA(MATCH(CONCATENATE(BE$2,$A24),'Výsledková listina'!$R:$R,0)),"",INDEX('Výsledková listina'!$B:$B,MATCH(CONCATENATE(BE$2,$A24),'Výsledková listina'!$R:$R,0),1))</f>
      </c>
      <c r="BF24" s="4"/>
      <c r="BG24" s="32">
        <f t="shared" si="22"/>
      </c>
      <c r="BH24" s="64">
        <f t="shared" si="23"/>
      </c>
      <c r="BI24" s="55"/>
      <c r="BJ24" s="51">
        <f>IF(ISNA(MATCH(CONCATENATE(BJ$2,$A24),'Výsledková listina'!$R:$R,0)),"",INDEX('Výsledková listina'!$B:$B,MATCH(CONCATENATE(BJ$2,$A24),'Výsledková listina'!$R:$R,0),1))</f>
      </c>
      <c r="BK24" s="4"/>
      <c r="BL24" s="32">
        <f t="shared" si="24"/>
      </c>
      <c r="BM24" s="64">
        <f t="shared" si="25"/>
      </c>
      <c r="BN24" s="55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</row>
    <row r="25" spans="1:137" s="10" customFormat="1" ht="34.5" customHeight="1">
      <c r="A25" s="5">
        <v>22</v>
      </c>
      <c r="B25" s="51">
        <f>IF(ISNA(MATCH(CONCATENATE(B$2,$A25),'Výsledková listina'!$R:$R,0)),"",INDEX('Výsledková listina'!$B:$B,MATCH(CONCATENATE(B$2,$A25),'Výsledková listina'!$R:$R,0),1))</f>
      </c>
      <c r="C25" s="4"/>
      <c r="D25" s="32">
        <f t="shared" si="0"/>
      </c>
      <c r="E25" s="64">
        <f t="shared" si="1"/>
      </c>
      <c r="F25" s="55"/>
      <c r="G25" s="51">
        <f>IF(ISNA(MATCH(CONCATENATE(G$2,$A25),'Výsledková listina'!$R:$R,0)),"",INDEX('Výsledková listina'!$B:$B,MATCH(CONCATENATE(G$2,$A25),'Výsledková listina'!$R:$R,0),1))</f>
      </c>
      <c r="H25" s="4"/>
      <c r="I25" s="32">
        <f t="shared" si="2"/>
      </c>
      <c r="J25" s="64">
        <f t="shared" si="3"/>
      </c>
      <c r="K25" s="55"/>
      <c r="L25" s="51">
        <f>IF(ISNA(MATCH(CONCATENATE(L$2,$A25),'Výsledková listina'!$R:$R,0)),"",INDEX('Výsledková listina'!$B:$B,MATCH(CONCATENATE(L$2,$A25),'Výsledková listina'!$R:$R,0),1))</f>
      </c>
      <c r="M25" s="4"/>
      <c r="N25" s="32">
        <f t="shared" si="4"/>
      </c>
      <c r="O25" s="64">
        <f t="shared" si="5"/>
      </c>
      <c r="P25" s="55"/>
      <c r="Q25" s="51">
        <f>IF(ISNA(MATCH(CONCATENATE(Q$2,$A25),'Výsledková listina'!$R:$R,0)),"",INDEX('Výsledková listina'!$B:$B,MATCH(CONCATENATE(Q$2,$A25),'Výsledková listina'!$R:$R,0),1))</f>
      </c>
      <c r="R25" s="4"/>
      <c r="S25" s="32">
        <f t="shared" si="6"/>
      </c>
      <c r="T25" s="64">
        <f t="shared" si="7"/>
      </c>
      <c r="U25" s="55"/>
      <c r="V25" s="51">
        <f>IF(ISNA(MATCH(CONCATENATE(V$2,$A25),'Výsledková listina'!$R:$R,0)),"",INDEX('Výsledková listina'!$B:$B,MATCH(CONCATENATE(V$2,$A25),'Výsledková listina'!$R:$R,0),1))</f>
      </c>
      <c r="W25" s="4"/>
      <c r="X25" s="32">
        <f t="shared" si="8"/>
      </c>
      <c r="Y25" s="64">
        <f t="shared" si="9"/>
      </c>
      <c r="Z25" s="55"/>
      <c r="AA25" s="51">
        <f>IF(ISNA(MATCH(CONCATENATE(AA$2,$A25),'Výsledková listina'!$R:$R,0)),"",INDEX('Výsledková listina'!$B:$B,MATCH(CONCATENATE(AA$2,$A25),'Výsledková listina'!$R:$R,0),1))</f>
      </c>
      <c r="AB25" s="4"/>
      <c r="AC25" s="32">
        <f t="shared" si="10"/>
      </c>
      <c r="AD25" s="64">
        <f t="shared" si="11"/>
      </c>
      <c r="AE25" s="55"/>
      <c r="AF25" s="51">
        <f>IF(ISNA(MATCH(CONCATENATE(AF$2,$A25),'Výsledková listina'!$R:$R,0)),"",INDEX('Výsledková listina'!$B:$B,MATCH(CONCATENATE(AF$2,$A25),'Výsledková listina'!$R:$R,0),1))</f>
      </c>
      <c r="AG25" s="4"/>
      <c r="AH25" s="32">
        <f t="shared" si="12"/>
      </c>
      <c r="AI25" s="64">
        <f t="shared" si="13"/>
      </c>
      <c r="AJ25" s="55"/>
      <c r="AK25" s="51">
        <f>IF(ISNA(MATCH(CONCATENATE(AK$2,$A25),'Výsledková listina'!$R:$R,0)),"",INDEX('Výsledková listina'!$B:$B,MATCH(CONCATENATE(AK$2,$A25),'Výsledková listina'!$R:$R,0),1))</f>
      </c>
      <c r="AL25" s="4"/>
      <c r="AM25" s="32">
        <f t="shared" si="14"/>
      </c>
      <c r="AN25" s="64">
        <f t="shared" si="15"/>
      </c>
      <c r="AO25" s="55"/>
      <c r="AP25" s="51">
        <f>IF(ISNA(MATCH(CONCATENATE(AP$2,$A25),'Výsledková listina'!$R:$R,0)),"",INDEX('Výsledková listina'!$B:$B,MATCH(CONCATENATE(AP$2,$A25),'Výsledková listina'!$R:$R,0),1))</f>
      </c>
      <c r="AQ25" s="4"/>
      <c r="AR25" s="32">
        <f t="shared" si="16"/>
      </c>
      <c r="AS25" s="64">
        <f t="shared" si="17"/>
      </c>
      <c r="AT25" s="55"/>
      <c r="AU25" s="51">
        <f>IF(ISNA(MATCH(CONCATENATE(AU$2,$A25),'Výsledková listina'!$R:$R,0)),"",INDEX('Výsledková listina'!$B:$B,MATCH(CONCATENATE(AU$2,$A25),'Výsledková listina'!$R:$R,0),1))</f>
      </c>
      <c r="AV25" s="4"/>
      <c r="AW25" s="32">
        <f t="shared" si="18"/>
      </c>
      <c r="AX25" s="64">
        <f t="shared" si="19"/>
      </c>
      <c r="AY25" s="55"/>
      <c r="AZ25" s="51">
        <f>IF(ISNA(MATCH(CONCATENATE(AZ$2,$A25),'Výsledková listina'!$R:$R,0)),"",INDEX('Výsledková listina'!$B:$B,MATCH(CONCATENATE(AZ$2,$A25),'Výsledková listina'!$R:$R,0),1))</f>
      </c>
      <c r="BA25" s="4"/>
      <c r="BB25" s="32">
        <f t="shared" si="20"/>
      </c>
      <c r="BC25" s="64">
        <f t="shared" si="21"/>
      </c>
      <c r="BD25" s="55"/>
      <c r="BE25" s="51">
        <f>IF(ISNA(MATCH(CONCATENATE(BE$2,$A25),'Výsledková listina'!$R:$R,0)),"",INDEX('Výsledková listina'!$B:$B,MATCH(CONCATENATE(BE$2,$A25),'Výsledková listina'!$R:$R,0),1))</f>
      </c>
      <c r="BF25" s="4"/>
      <c r="BG25" s="32">
        <f t="shared" si="22"/>
      </c>
      <c r="BH25" s="64">
        <f t="shared" si="23"/>
      </c>
      <c r="BI25" s="55"/>
      <c r="BJ25" s="51">
        <f>IF(ISNA(MATCH(CONCATENATE(BJ$2,$A25),'Výsledková listina'!$R:$R,0)),"",INDEX('Výsledková listina'!$B:$B,MATCH(CONCATENATE(BJ$2,$A25),'Výsledková listina'!$R:$R,0),1))</f>
      </c>
      <c r="BK25" s="4"/>
      <c r="BL25" s="32">
        <f t="shared" si="24"/>
      </c>
      <c r="BM25" s="64">
        <f t="shared" si="25"/>
      </c>
      <c r="BN25" s="55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</row>
    <row r="26" spans="1:137" s="10" customFormat="1" ht="34.5" customHeight="1">
      <c r="A26" s="5">
        <v>23</v>
      </c>
      <c r="B26" s="51">
        <f>IF(ISNA(MATCH(CONCATENATE(B$2,$A26),'Výsledková listina'!$R:$R,0)),"",INDEX('Výsledková listina'!$B:$B,MATCH(CONCATENATE(B$2,$A26),'Výsledková listina'!$R:$R,0),1))</f>
      </c>
      <c r="C26" s="4"/>
      <c r="D26" s="32">
        <f t="shared" si="0"/>
      </c>
      <c r="E26" s="64">
        <f t="shared" si="1"/>
      </c>
      <c r="F26" s="55"/>
      <c r="G26" s="51">
        <f>IF(ISNA(MATCH(CONCATENATE(G$2,$A26),'Výsledková listina'!$R:$R,0)),"",INDEX('Výsledková listina'!$B:$B,MATCH(CONCATENATE(G$2,$A26),'Výsledková listina'!$R:$R,0),1))</f>
      </c>
      <c r="H26" s="4"/>
      <c r="I26" s="32">
        <f t="shared" si="2"/>
      </c>
      <c r="J26" s="64">
        <f t="shared" si="3"/>
      </c>
      <c r="K26" s="55"/>
      <c r="L26" s="51">
        <f>IF(ISNA(MATCH(CONCATENATE(L$2,$A26),'Výsledková listina'!$R:$R,0)),"",INDEX('Výsledková listina'!$B:$B,MATCH(CONCATENATE(L$2,$A26),'Výsledková listina'!$R:$R,0),1))</f>
      </c>
      <c r="M26" s="4"/>
      <c r="N26" s="32">
        <f t="shared" si="4"/>
      </c>
      <c r="O26" s="64">
        <f t="shared" si="5"/>
      </c>
      <c r="P26" s="55"/>
      <c r="Q26" s="51">
        <f>IF(ISNA(MATCH(CONCATENATE(Q$2,$A26),'Výsledková listina'!$R:$R,0)),"",INDEX('Výsledková listina'!$B:$B,MATCH(CONCATENATE(Q$2,$A26),'Výsledková listina'!$R:$R,0),1))</f>
      </c>
      <c r="R26" s="4"/>
      <c r="S26" s="32">
        <f t="shared" si="6"/>
      </c>
      <c r="T26" s="64">
        <f t="shared" si="7"/>
      </c>
      <c r="U26" s="55"/>
      <c r="V26" s="51">
        <f>IF(ISNA(MATCH(CONCATENATE(V$2,$A26),'Výsledková listina'!$R:$R,0)),"",INDEX('Výsledková listina'!$B:$B,MATCH(CONCATENATE(V$2,$A26),'Výsledková listina'!$R:$R,0),1))</f>
      </c>
      <c r="W26" s="4"/>
      <c r="X26" s="32">
        <f t="shared" si="8"/>
      </c>
      <c r="Y26" s="64">
        <f t="shared" si="9"/>
      </c>
      <c r="Z26" s="55"/>
      <c r="AA26" s="51">
        <f>IF(ISNA(MATCH(CONCATENATE(AA$2,$A26),'Výsledková listina'!$R:$R,0)),"",INDEX('Výsledková listina'!$B:$B,MATCH(CONCATENATE(AA$2,$A26),'Výsledková listina'!$R:$R,0),1))</f>
      </c>
      <c r="AB26" s="4"/>
      <c r="AC26" s="32">
        <f t="shared" si="10"/>
      </c>
      <c r="AD26" s="64">
        <f t="shared" si="11"/>
      </c>
      <c r="AE26" s="55"/>
      <c r="AF26" s="51">
        <f>IF(ISNA(MATCH(CONCATENATE(AF$2,$A26),'Výsledková listina'!$R:$R,0)),"",INDEX('Výsledková listina'!$B:$B,MATCH(CONCATENATE(AF$2,$A26),'Výsledková listina'!$R:$R,0),1))</f>
      </c>
      <c r="AG26" s="4"/>
      <c r="AH26" s="32">
        <f t="shared" si="12"/>
      </c>
      <c r="AI26" s="64">
        <f t="shared" si="13"/>
      </c>
      <c r="AJ26" s="55"/>
      <c r="AK26" s="51">
        <f>IF(ISNA(MATCH(CONCATENATE(AK$2,$A26),'Výsledková listina'!$R:$R,0)),"",INDEX('Výsledková listina'!$B:$B,MATCH(CONCATENATE(AK$2,$A26),'Výsledková listina'!$R:$R,0),1))</f>
      </c>
      <c r="AL26" s="4"/>
      <c r="AM26" s="32">
        <f t="shared" si="14"/>
      </c>
      <c r="AN26" s="64">
        <f t="shared" si="15"/>
      </c>
      <c r="AO26" s="55"/>
      <c r="AP26" s="51">
        <f>IF(ISNA(MATCH(CONCATENATE(AP$2,$A26),'Výsledková listina'!$R:$R,0)),"",INDEX('Výsledková listina'!$B:$B,MATCH(CONCATENATE(AP$2,$A26),'Výsledková listina'!$R:$R,0),1))</f>
      </c>
      <c r="AQ26" s="4"/>
      <c r="AR26" s="32">
        <f t="shared" si="16"/>
      </c>
      <c r="AS26" s="64">
        <f t="shared" si="17"/>
      </c>
      <c r="AT26" s="55"/>
      <c r="AU26" s="51">
        <f>IF(ISNA(MATCH(CONCATENATE(AU$2,$A26),'Výsledková listina'!$R:$R,0)),"",INDEX('Výsledková listina'!$B:$B,MATCH(CONCATENATE(AU$2,$A26),'Výsledková listina'!$R:$R,0),1))</f>
      </c>
      <c r="AV26" s="4"/>
      <c r="AW26" s="32">
        <f t="shared" si="18"/>
      </c>
      <c r="AX26" s="64">
        <f t="shared" si="19"/>
      </c>
      <c r="AY26" s="55"/>
      <c r="AZ26" s="51">
        <f>IF(ISNA(MATCH(CONCATENATE(AZ$2,$A26),'Výsledková listina'!$R:$R,0)),"",INDEX('Výsledková listina'!$B:$B,MATCH(CONCATENATE(AZ$2,$A26),'Výsledková listina'!$R:$R,0),1))</f>
      </c>
      <c r="BA26" s="4"/>
      <c r="BB26" s="32">
        <f t="shared" si="20"/>
      </c>
      <c r="BC26" s="64">
        <f t="shared" si="21"/>
      </c>
      <c r="BD26" s="55"/>
      <c r="BE26" s="51">
        <f>IF(ISNA(MATCH(CONCATENATE(BE$2,$A26),'Výsledková listina'!$R:$R,0)),"",INDEX('Výsledková listina'!$B:$B,MATCH(CONCATENATE(BE$2,$A26),'Výsledková listina'!$R:$R,0),1))</f>
      </c>
      <c r="BF26" s="4"/>
      <c r="BG26" s="32">
        <f t="shared" si="22"/>
      </c>
      <c r="BH26" s="64">
        <f t="shared" si="23"/>
      </c>
      <c r="BI26" s="55"/>
      <c r="BJ26" s="51">
        <f>IF(ISNA(MATCH(CONCATENATE(BJ$2,$A26),'Výsledková listina'!$R:$R,0)),"",INDEX('Výsledková listina'!$B:$B,MATCH(CONCATENATE(BJ$2,$A26),'Výsledková listina'!$R:$R,0),1))</f>
      </c>
      <c r="BK26" s="4"/>
      <c r="BL26" s="32">
        <f t="shared" si="24"/>
      </c>
      <c r="BM26" s="64">
        <f t="shared" si="25"/>
      </c>
      <c r="BN26" s="55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</row>
    <row r="27" spans="1:137" s="10" customFormat="1" ht="34.5" customHeight="1" thickBot="1">
      <c r="A27" s="6">
        <v>24</v>
      </c>
      <c r="B27" s="52">
        <f>IF(ISNA(MATCH(CONCATENATE(B$2,$A27),'Výsledková listina'!$R:$R,0)),"",INDEX('Výsledková listina'!$B:$B,MATCH(CONCATENATE(B$2,$A27),'Výsledková listina'!$R:$R,0),1))</f>
      </c>
      <c r="C27" s="7"/>
      <c r="D27" s="33">
        <f t="shared" si="0"/>
      </c>
      <c r="E27" s="65">
        <f t="shared" si="1"/>
      </c>
      <c r="F27" s="56"/>
      <c r="G27" s="52">
        <f>IF(ISNA(MATCH(CONCATENATE(G$2,$A27),'Výsledková listina'!$R:$R,0)),"",INDEX('Výsledková listina'!$B:$B,MATCH(CONCATENATE(G$2,$A27),'Výsledková listina'!$R:$R,0),1))</f>
      </c>
      <c r="H27" s="7"/>
      <c r="I27" s="33">
        <f t="shared" si="2"/>
      </c>
      <c r="J27" s="65">
        <f t="shared" si="3"/>
      </c>
      <c r="K27" s="56"/>
      <c r="L27" s="52">
        <f>IF(ISNA(MATCH(CONCATENATE(L$2,$A27),'Výsledková listina'!$R:$R,0)),"",INDEX('Výsledková listina'!$B:$B,MATCH(CONCATENATE(L$2,$A27),'Výsledková listina'!$R:$R,0),1))</f>
      </c>
      <c r="M27" s="7"/>
      <c r="N27" s="33">
        <f t="shared" si="4"/>
      </c>
      <c r="O27" s="65">
        <f t="shared" si="5"/>
      </c>
      <c r="P27" s="56"/>
      <c r="Q27" s="52">
        <f>IF(ISNA(MATCH(CONCATENATE(Q$2,$A27),'Výsledková listina'!$R:$R,0)),"",INDEX('Výsledková listina'!$B:$B,MATCH(CONCATENATE(Q$2,$A27),'Výsledková listina'!$R:$R,0),1))</f>
      </c>
      <c r="R27" s="7"/>
      <c r="S27" s="33">
        <f t="shared" si="6"/>
      </c>
      <c r="T27" s="65">
        <f t="shared" si="7"/>
      </c>
      <c r="U27" s="56"/>
      <c r="V27" s="52">
        <f>IF(ISNA(MATCH(CONCATENATE(V$2,$A27),'Výsledková listina'!$R:$R,0)),"",INDEX('Výsledková listina'!$B:$B,MATCH(CONCATENATE(V$2,$A27),'Výsledková listina'!$R:$R,0),1))</f>
      </c>
      <c r="W27" s="7"/>
      <c r="X27" s="33">
        <f t="shared" si="8"/>
      </c>
      <c r="Y27" s="65">
        <f t="shared" si="9"/>
      </c>
      <c r="Z27" s="56"/>
      <c r="AA27" s="52">
        <f>IF(ISNA(MATCH(CONCATENATE(AA$2,$A27),'Výsledková listina'!$R:$R,0)),"",INDEX('Výsledková listina'!$B:$B,MATCH(CONCATENATE(AA$2,$A27),'Výsledková listina'!$R:$R,0),1))</f>
      </c>
      <c r="AB27" s="7"/>
      <c r="AC27" s="33">
        <f t="shared" si="10"/>
      </c>
      <c r="AD27" s="65">
        <f t="shared" si="11"/>
      </c>
      <c r="AE27" s="56"/>
      <c r="AF27" s="52">
        <f>IF(ISNA(MATCH(CONCATENATE(AF$2,$A27),'Výsledková listina'!$R:$R,0)),"",INDEX('Výsledková listina'!$B:$B,MATCH(CONCATENATE(AF$2,$A27),'Výsledková listina'!$R:$R,0),1))</f>
      </c>
      <c r="AG27" s="7"/>
      <c r="AH27" s="33">
        <f t="shared" si="12"/>
      </c>
      <c r="AI27" s="65">
        <f t="shared" si="13"/>
      </c>
      <c r="AJ27" s="56"/>
      <c r="AK27" s="52">
        <f>IF(ISNA(MATCH(CONCATENATE(AK$2,$A27),'Výsledková listina'!$R:$R,0)),"",INDEX('Výsledková listina'!$B:$B,MATCH(CONCATENATE(AK$2,$A27),'Výsledková listina'!$R:$R,0),1))</f>
      </c>
      <c r="AL27" s="7"/>
      <c r="AM27" s="33">
        <f t="shared" si="14"/>
      </c>
      <c r="AN27" s="65">
        <f t="shared" si="15"/>
      </c>
      <c r="AO27" s="56"/>
      <c r="AP27" s="52">
        <f>IF(ISNA(MATCH(CONCATENATE(AP$2,$A27),'Výsledková listina'!$R:$R,0)),"",INDEX('Výsledková listina'!$B:$B,MATCH(CONCATENATE(AP$2,$A27),'Výsledková listina'!$R:$R,0),1))</f>
      </c>
      <c r="AQ27" s="7"/>
      <c r="AR27" s="33">
        <f t="shared" si="16"/>
      </c>
      <c r="AS27" s="65">
        <f t="shared" si="17"/>
      </c>
      <c r="AT27" s="56"/>
      <c r="AU27" s="52">
        <f>IF(ISNA(MATCH(CONCATENATE(AU$2,$A27),'Výsledková listina'!$R:$R,0)),"",INDEX('Výsledková listina'!$B:$B,MATCH(CONCATENATE(AU$2,$A27),'Výsledková listina'!$R:$R,0),1))</f>
      </c>
      <c r="AV27" s="7"/>
      <c r="AW27" s="33">
        <f t="shared" si="18"/>
      </c>
      <c r="AX27" s="65">
        <f t="shared" si="19"/>
      </c>
      <c r="AY27" s="56"/>
      <c r="AZ27" s="52">
        <f>IF(ISNA(MATCH(CONCATENATE(AZ$2,$A27),'Výsledková listina'!$R:$R,0)),"",INDEX('Výsledková listina'!$B:$B,MATCH(CONCATENATE(AZ$2,$A27),'Výsledková listina'!$R:$R,0),1))</f>
      </c>
      <c r="BA27" s="7"/>
      <c r="BB27" s="33">
        <f t="shared" si="20"/>
      </c>
      <c r="BC27" s="65">
        <f t="shared" si="21"/>
      </c>
      <c r="BD27" s="56"/>
      <c r="BE27" s="52">
        <f>IF(ISNA(MATCH(CONCATENATE(BE$2,$A27),'Výsledková listina'!$R:$R,0)),"",INDEX('Výsledková listina'!$B:$B,MATCH(CONCATENATE(BE$2,$A27),'Výsledková listina'!$R:$R,0),1))</f>
      </c>
      <c r="BF27" s="7"/>
      <c r="BG27" s="33">
        <f t="shared" si="22"/>
      </c>
      <c r="BH27" s="65">
        <f t="shared" si="23"/>
      </c>
      <c r="BI27" s="56"/>
      <c r="BJ27" s="52">
        <f>IF(ISNA(MATCH(CONCATENATE(BJ$2,$A27),'Výsledková listina'!$R:$R,0)),"",INDEX('Výsledková listina'!$B:$B,MATCH(CONCATENATE(BJ$2,$A27),'Výsledková listina'!$R:$R,0),1))</f>
      </c>
      <c r="BK27" s="7"/>
      <c r="BL27" s="33">
        <f t="shared" si="24"/>
      </c>
      <c r="BM27" s="65">
        <f t="shared" si="25"/>
      </c>
      <c r="BN27" s="5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AF1:AJ1"/>
    <mergeCell ref="V2:Z2"/>
    <mergeCell ref="AA2:AE2"/>
    <mergeCell ref="AF2:AJ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view="pageBreakPreview" zoomScaleNormal="75" zoomScaleSheetLayoutView="100" zoomScalePageLayoutView="0" workbookViewId="0" topLeftCell="A44">
      <selection activeCell="D65" sqref="D65"/>
    </sheetView>
  </sheetViews>
  <sheetFormatPr defaultColWidth="9.00390625" defaultRowHeight="12.75"/>
  <cols>
    <col min="1" max="1" width="3.00390625" style="37" bestFit="1" customWidth="1"/>
    <col min="2" max="2" width="6.125" style="37" bestFit="1" customWidth="1"/>
    <col min="3" max="3" width="5.75390625" style="37" customWidth="1"/>
    <col min="4" max="4" width="7.375" style="37" customWidth="1"/>
    <col min="5" max="5" width="5.25390625" style="37" customWidth="1"/>
    <col min="6" max="6" width="18.25390625" style="85" customWidth="1"/>
    <col min="7" max="7" width="6.125" style="37" bestFit="1" customWidth="1"/>
    <col min="8" max="8" width="5.625" style="37" bestFit="1" customWidth="1"/>
    <col min="9" max="10" width="5.75390625" style="37" customWidth="1"/>
    <col min="11" max="11" width="20.00390625" style="85" customWidth="1"/>
    <col min="12" max="145" width="3.875" style="37" customWidth="1"/>
    <col min="146" max="16384" width="9.125" style="37" customWidth="1"/>
  </cols>
  <sheetData>
    <row r="1" spans="1:11" s="86" customFormat="1" ht="18" customHeight="1">
      <c r="A1" s="450" t="s">
        <v>88</v>
      </c>
      <c r="B1" s="451" t="s">
        <v>89</v>
      </c>
      <c r="C1" s="451"/>
      <c r="D1" s="451"/>
      <c r="E1" s="451"/>
      <c r="F1" s="451"/>
      <c r="G1" s="451" t="s">
        <v>90</v>
      </c>
      <c r="H1" s="451"/>
      <c r="I1" s="451"/>
      <c r="J1" s="451"/>
      <c r="K1" s="451"/>
    </row>
    <row r="2" spans="1:11" s="86" customFormat="1" ht="18" customHeight="1">
      <c r="A2" s="450"/>
      <c r="B2" s="87" t="s">
        <v>45</v>
      </c>
      <c r="C2" s="87" t="s">
        <v>46</v>
      </c>
      <c r="D2" s="87" t="s">
        <v>4</v>
      </c>
      <c r="E2" s="87" t="s">
        <v>91</v>
      </c>
      <c r="F2" s="87" t="s">
        <v>92</v>
      </c>
      <c r="G2" s="87" t="s">
        <v>45</v>
      </c>
      <c r="H2" s="87" t="s">
        <v>46</v>
      </c>
      <c r="I2" s="87" t="s">
        <v>4</v>
      </c>
      <c r="J2" s="87" t="s">
        <v>91</v>
      </c>
      <c r="K2" s="87" t="s">
        <v>92</v>
      </c>
    </row>
    <row r="3" spans="1:11" ht="18" customHeight="1">
      <c r="A3" s="83">
        <v>1</v>
      </c>
      <c r="B3" s="87" t="s">
        <v>19</v>
      </c>
      <c r="C3" s="87">
        <v>1</v>
      </c>
      <c r="D3" s="82">
        <f>INDEX('1. závod'!$A:$BN,$C3+3,INDEX('Základní list'!$B:$B,MATCH($B3,'Základní list'!$A:$A,0),1))</f>
        <v>1300</v>
      </c>
      <c r="E3" s="82">
        <f>INDEX('1. závod'!$A:$BN,$C3+3,INDEX('Základní list'!$B:$B,MATCH($B3,'Základní list'!$A:$A,0),1)+2)</f>
        <v>11</v>
      </c>
      <c r="F3" s="84" t="str">
        <f>INDEX('1. závod'!$A:$BN,$C3+3,INDEX('Základní list'!$B:$B,MATCH($B3,'Základní list'!$A:$A,0),1)-1)</f>
        <v>Ladislav Ševčík</v>
      </c>
      <c r="G3" s="87" t="s">
        <v>19</v>
      </c>
      <c r="H3" s="87">
        <v>1</v>
      </c>
      <c r="I3" s="82">
        <f>INDEX('2. závod'!$A:$BN,$H3+3,INDEX('Základní list'!$B:$B,MATCH($G3,'Základní list'!$A:$A,0),1))</f>
        <v>12030</v>
      </c>
      <c r="J3" s="82">
        <f>INDEX('2. závod'!$A:$BN,$H3+3,INDEX('Základní list'!$B:$B,MATCH($G3,'Základní list'!$A:$A,0),1)+2)</f>
        <v>1</v>
      </c>
      <c r="K3" s="84" t="str">
        <f>INDEX('2. závod'!$A:$BN,$H3+3,INDEX('Základní list'!$B:$B,MATCH($G3,'Základní list'!$A:$A,0),1)-1)</f>
        <v>Jan Prepsl</v>
      </c>
    </row>
    <row r="4" spans="1:11" ht="18" customHeight="1">
      <c r="A4" s="83">
        <v>2</v>
      </c>
      <c r="B4" s="87" t="s">
        <v>19</v>
      </c>
      <c r="C4" s="87">
        <v>2</v>
      </c>
      <c r="D4" s="82">
        <f>INDEX('1. závod'!$A:$BN,$C4+3,INDEX('Základní list'!$B:$B,MATCH($B4,'Základní list'!$A:$A,0),1))</f>
        <v>3020</v>
      </c>
      <c r="E4" s="82">
        <f>INDEX('1. závod'!$A:$BN,$C4+3,INDEX('Základní list'!$B:$B,MATCH($B4,'Základní list'!$A:$A,0),1)+2)</f>
        <v>8</v>
      </c>
      <c r="F4" s="84" t="str">
        <f>INDEX('1. závod'!$A:$BN,$C4+3,INDEX('Základní list'!$B:$B,MATCH($B4,'Základní list'!$A:$A,0),1)-1)</f>
        <v>Petr Kuchař</v>
      </c>
      <c r="G4" s="87" t="s">
        <v>19</v>
      </c>
      <c r="H4" s="87">
        <v>2</v>
      </c>
      <c r="I4" s="82">
        <f>INDEX('2. závod'!$A:$BN,$H4+3,INDEX('Základní list'!$B:$B,MATCH($G4,'Základní list'!$A:$A,0),1))</f>
        <v>7280</v>
      </c>
      <c r="J4" s="82">
        <f>INDEX('2. závod'!$A:$BN,$H4+3,INDEX('Základní list'!$B:$B,MATCH($G4,'Základní list'!$A:$A,0),1)+2)</f>
        <v>8</v>
      </c>
      <c r="K4" s="84" t="str">
        <f>INDEX('2. závod'!$A:$BN,$H4+3,INDEX('Základní list'!$B:$B,MATCH($G4,'Základní list'!$A:$A,0),1)-1)</f>
        <v>Ladislav Chalupa</v>
      </c>
    </row>
    <row r="5" spans="1:11" ht="18" customHeight="1">
      <c r="A5" s="83">
        <v>3</v>
      </c>
      <c r="B5" s="87" t="s">
        <v>19</v>
      </c>
      <c r="C5" s="87">
        <v>3</v>
      </c>
      <c r="D5" s="82">
        <f>INDEX('1. závod'!$A:$BN,$C5+3,INDEX('Základní list'!$B:$B,MATCH($B5,'Základní list'!$A:$A,0),1))</f>
        <v>2080</v>
      </c>
      <c r="E5" s="82">
        <f>INDEX('1. závod'!$A:$BN,$C5+3,INDEX('Základní list'!$B:$B,MATCH($B5,'Základní list'!$A:$A,0),1)+2)</f>
        <v>10</v>
      </c>
      <c r="F5" s="84" t="str">
        <f>INDEX('1. závod'!$A:$BN,$C5+3,INDEX('Základní list'!$B:$B,MATCH($B5,'Základní list'!$A:$A,0),1)-1)</f>
        <v>Petr Přidal</v>
      </c>
      <c r="G5" s="87" t="s">
        <v>19</v>
      </c>
      <c r="H5" s="87">
        <v>3</v>
      </c>
      <c r="I5" s="82">
        <f>INDEX('2. závod'!$A:$BN,$H5+3,INDEX('Základní list'!$B:$B,MATCH($G5,'Základní list'!$A:$A,0),1))</f>
        <v>9280</v>
      </c>
      <c r="J5" s="82">
        <f>INDEX('2. závod'!$A:$BN,$H5+3,INDEX('Základní list'!$B:$B,MATCH($G5,'Základní list'!$A:$A,0),1)+2)</f>
        <v>2</v>
      </c>
      <c r="K5" s="84" t="str">
        <f>INDEX('2. závod'!$A:$BN,$H5+3,INDEX('Základní list'!$B:$B,MATCH($G5,'Základní list'!$A:$A,0),1)-1)</f>
        <v>Václav Hanousek</v>
      </c>
    </row>
    <row r="6" spans="1:11" ht="18" customHeight="1">
      <c r="A6" s="83">
        <v>4</v>
      </c>
      <c r="B6" s="87" t="s">
        <v>19</v>
      </c>
      <c r="C6" s="87">
        <v>4</v>
      </c>
      <c r="D6" s="82">
        <f>INDEX('1. závod'!$A:$BN,$C6+3,INDEX('Základní list'!$B:$B,MATCH($B6,'Základní list'!$A:$A,0),1))</f>
        <v>2780</v>
      </c>
      <c r="E6" s="82">
        <f>INDEX('1. závod'!$A:$BN,$C6+3,INDEX('Základní list'!$B:$B,MATCH($B6,'Základní list'!$A:$A,0),1)+2)</f>
        <v>9</v>
      </c>
      <c r="F6" s="84" t="str">
        <f>INDEX('1. závod'!$A:$BN,$C6+3,INDEX('Základní list'!$B:$B,MATCH($B6,'Základní list'!$A:$A,0),1)-1)</f>
        <v>Radek Štěpnička</v>
      </c>
      <c r="G6" s="87" t="s">
        <v>19</v>
      </c>
      <c r="H6" s="87">
        <v>4</v>
      </c>
      <c r="I6" s="82">
        <f>INDEX('2. závod'!$A:$BN,$H6+3,INDEX('Základní list'!$B:$B,MATCH($G6,'Základní list'!$A:$A,0),1))</f>
        <v>6980</v>
      </c>
      <c r="J6" s="82">
        <f>INDEX('2. závod'!$A:$BN,$H6+3,INDEX('Základní list'!$B:$B,MATCH($G6,'Základní list'!$A:$A,0),1)+2)</f>
        <v>9</v>
      </c>
      <c r="K6" s="84" t="str">
        <f>INDEX('2. závod'!$A:$BN,$H6+3,INDEX('Základní list'!$B:$B,MATCH($G6,'Základní list'!$A:$A,0),1)-1)</f>
        <v>Zděněk Novák</v>
      </c>
    </row>
    <row r="7" spans="1:11" ht="18" customHeight="1">
      <c r="A7" s="83">
        <v>5</v>
      </c>
      <c r="B7" s="87" t="s">
        <v>19</v>
      </c>
      <c r="C7" s="87">
        <v>5</v>
      </c>
      <c r="D7" s="82">
        <f>INDEX('1. závod'!$A:$BN,$C7+3,INDEX('Základní list'!$B:$B,MATCH($B7,'Základní list'!$A:$A,0),1))</f>
        <v>5120</v>
      </c>
      <c r="E7" s="82">
        <f>INDEX('1. závod'!$A:$BN,$C7+3,INDEX('Základní list'!$B:$B,MATCH($B7,'Základní list'!$A:$A,0),1)+2)</f>
        <v>2</v>
      </c>
      <c r="F7" s="84" t="str">
        <f>INDEX('1. závod'!$A:$BN,$C7+3,INDEX('Základní list'!$B:$B,MATCH($B7,'Základní list'!$A:$A,0),1)-1)</f>
        <v>Milan Tychler</v>
      </c>
      <c r="G7" s="87" t="s">
        <v>19</v>
      </c>
      <c r="H7" s="87">
        <v>5</v>
      </c>
      <c r="I7" s="82">
        <f>INDEX('2. závod'!$A:$BN,$H7+3,INDEX('Základní list'!$B:$B,MATCH($G7,'Základní list'!$A:$A,0),1))</f>
        <v>5060</v>
      </c>
      <c r="J7" s="82">
        <f>INDEX('2. závod'!$A:$BN,$H7+3,INDEX('Základní list'!$B:$B,MATCH($G7,'Základní list'!$A:$A,0),1)+2)</f>
        <v>12</v>
      </c>
      <c r="K7" s="84" t="str">
        <f>INDEX('2. závod'!$A:$BN,$H7+3,INDEX('Základní list'!$B:$B,MATCH($G7,'Základní list'!$A:$A,0),1)-1)</f>
        <v>Roman Vican</v>
      </c>
    </row>
    <row r="8" spans="1:11" ht="18" customHeight="1">
      <c r="A8" s="83">
        <v>6</v>
      </c>
      <c r="B8" s="87" t="s">
        <v>19</v>
      </c>
      <c r="C8" s="87">
        <v>6</v>
      </c>
      <c r="D8" s="82">
        <f>INDEX('1. závod'!$A:$BN,$C8+3,INDEX('Základní list'!$B:$B,MATCH($B8,'Základní list'!$A:$A,0),1))</f>
        <v>4000</v>
      </c>
      <c r="E8" s="82">
        <f>INDEX('1. závod'!$A:$BN,$C8+3,INDEX('Základní list'!$B:$B,MATCH($B8,'Základní list'!$A:$A,0),1)+2)</f>
        <v>3</v>
      </c>
      <c r="F8" s="84" t="str">
        <f>INDEX('1. závod'!$A:$BN,$C8+3,INDEX('Základní list'!$B:$B,MATCH($B8,'Základní list'!$A:$A,0),1)-1)</f>
        <v>Radek Křenek</v>
      </c>
      <c r="G8" s="87" t="s">
        <v>19</v>
      </c>
      <c r="H8" s="87">
        <v>6</v>
      </c>
      <c r="I8" s="82">
        <f>INDEX('2. závod'!$A:$BN,$H8+3,INDEX('Základní list'!$B:$B,MATCH($G8,'Základní list'!$A:$A,0),1))</f>
        <v>8180</v>
      </c>
      <c r="J8" s="82">
        <f>INDEX('2. závod'!$A:$BN,$H8+3,INDEX('Základní list'!$B:$B,MATCH($G8,'Základní list'!$A:$A,0),1)+2)</f>
        <v>6</v>
      </c>
      <c r="K8" s="84" t="str">
        <f>INDEX('2. závod'!$A:$BN,$H8+3,INDEX('Základní list'!$B:$B,MATCH($G8,'Základní list'!$A:$A,0),1)-1)</f>
        <v>Petr Funda</v>
      </c>
    </row>
    <row r="9" spans="1:11" ht="18" customHeight="1">
      <c r="A9" s="83">
        <v>7</v>
      </c>
      <c r="B9" s="87" t="s">
        <v>19</v>
      </c>
      <c r="C9" s="87">
        <v>7</v>
      </c>
      <c r="D9" s="82">
        <f>INDEX('1. závod'!$A:$BN,$C9+3,INDEX('Základní list'!$B:$B,MATCH($B9,'Základní list'!$A:$A,0),1))</f>
        <v>3820</v>
      </c>
      <c r="E9" s="82">
        <f>INDEX('1. závod'!$A:$BN,$C9+3,INDEX('Základní list'!$B:$B,MATCH($B9,'Základní list'!$A:$A,0),1)+2)</f>
        <v>5</v>
      </c>
      <c r="F9" s="84" t="str">
        <f>INDEX('1. závod'!$A:$BN,$C9+3,INDEX('Základní list'!$B:$B,MATCH($B9,'Základní list'!$A:$A,0),1)-1)</f>
        <v>Pavel Smola</v>
      </c>
      <c r="G9" s="87" t="s">
        <v>19</v>
      </c>
      <c r="H9" s="87">
        <v>7</v>
      </c>
      <c r="I9" s="82">
        <f>INDEX('2. závod'!$A:$BN,$H9+3,INDEX('Základní list'!$B:$B,MATCH($G9,'Základní list'!$A:$A,0),1))</f>
        <v>6500</v>
      </c>
      <c r="J9" s="82">
        <f>INDEX('2. závod'!$A:$BN,$H9+3,INDEX('Základní list'!$B:$B,MATCH($G9,'Základní list'!$A:$A,0),1)+2)</f>
        <v>11</v>
      </c>
      <c r="K9" s="84" t="str">
        <f>INDEX('2. závod'!$A:$BN,$H9+3,INDEX('Základní list'!$B:$B,MATCH($G9,'Základní list'!$A:$A,0),1)-1)</f>
        <v>Jan Tichý</v>
      </c>
    </row>
    <row r="10" spans="1:11" ht="18" customHeight="1">
      <c r="A10" s="83">
        <v>8</v>
      </c>
      <c r="B10" s="87" t="s">
        <v>19</v>
      </c>
      <c r="C10" s="87">
        <v>8</v>
      </c>
      <c r="D10" s="82">
        <f>INDEX('1. závod'!$A:$BN,$C10+3,INDEX('Základní list'!$B:$B,MATCH($B10,'Základní list'!$A:$A,0),1))</f>
        <v>3520</v>
      </c>
      <c r="E10" s="82">
        <f>INDEX('1. závod'!$A:$BN,$C10+3,INDEX('Základní list'!$B:$B,MATCH($B10,'Základní list'!$A:$A,0),1)+2)</f>
        <v>6</v>
      </c>
      <c r="F10" s="84" t="str">
        <f>INDEX('1. závod'!$A:$BN,$C10+3,INDEX('Základní list'!$B:$B,MATCH($B10,'Základní list'!$A:$A,0),1)-1)</f>
        <v>Jakub Bárta</v>
      </c>
      <c r="G10" s="87" t="s">
        <v>19</v>
      </c>
      <c r="H10" s="87">
        <v>8</v>
      </c>
      <c r="I10" s="82">
        <f>INDEX('2. závod'!$A:$BN,$H10+3,INDEX('Základní list'!$B:$B,MATCH($G10,'Základní list'!$A:$A,0),1))</f>
        <v>7340</v>
      </c>
      <c r="J10" s="82">
        <f>INDEX('2. závod'!$A:$BN,$H10+3,INDEX('Základní list'!$B:$B,MATCH($G10,'Základní list'!$A:$A,0),1)+2)</f>
        <v>7</v>
      </c>
      <c r="K10" s="84" t="str">
        <f>INDEX('2. závod'!$A:$BN,$H10+3,INDEX('Základní list'!$B:$B,MATCH($G10,'Základní list'!$A:$A,0),1)-1)</f>
        <v>Vladimír Baranka</v>
      </c>
    </row>
    <row r="11" spans="1:11" ht="18" customHeight="1">
      <c r="A11" s="83">
        <v>9</v>
      </c>
      <c r="B11" s="87" t="s">
        <v>19</v>
      </c>
      <c r="C11" s="87">
        <v>9</v>
      </c>
      <c r="D11" s="82">
        <f>INDEX('1. závod'!$A:$BN,$C11+3,INDEX('Základní list'!$B:$B,MATCH($B11,'Základní list'!$A:$A,0),1))</f>
        <v>460</v>
      </c>
      <c r="E11" s="82">
        <f>INDEX('1. závod'!$A:$BN,$C11+3,INDEX('Základní list'!$B:$B,MATCH($B11,'Základní list'!$A:$A,0),1)+2)</f>
        <v>14</v>
      </c>
      <c r="F11" s="84" t="str">
        <f>INDEX('1. závod'!$A:$BN,$C11+3,INDEX('Základní list'!$B:$B,MATCH($B11,'Základní list'!$A:$A,0),1)-1)</f>
        <v>Jaroslav Peterka </v>
      </c>
      <c r="G11" s="87" t="s">
        <v>19</v>
      </c>
      <c r="H11" s="87">
        <v>9</v>
      </c>
      <c r="I11" s="82">
        <f>INDEX('2. závod'!$A:$BN,$H11+3,INDEX('Základní list'!$B:$B,MATCH($G11,'Základní list'!$A:$A,0),1))</f>
        <v>6840</v>
      </c>
      <c r="J11" s="82">
        <f>INDEX('2. závod'!$A:$BN,$H11+3,INDEX('Základní list'!$B:$B,MATCH($G11,'Základní list'!$A:$A,0),1)+2)</f>
        <v>10</v>
      </c>
      <c r="K11" s="84" t="str">
        <f>INDEX('2. závod'!$A:$BN,$H11+3,INDEX('Základní list'!$B:$B,MATCH($G11,'Základní list'!$A:$A,0),1)-1)</f>
        <v>Pavel Bořuta</v>
      </c>
    </row>
    <row r="12" spans="1:11" ht="18" customHeight="1">
      <c r="A12" s="83">
        <v>10</v>
      </c>
      <c r="B12" s="87" t="s">
        <v>19</v>
      </c>
      <c r="C12" s="87">
        <v>10</v>
      </c>
      <c r="D12" s="82">
        <f>INDEX('1. závod'!$A:$BN,$C12+3,INDEX('Základní list'!$B:$B,MATCH($B12,'Základní list'!$A:$A,0),1))</f>
        <v>5460</v>
      </c>
      <c r="E12" s="82">
        <f>INDEX('1. závod'!$A:$BN,$C12+3,INDEX('Základní list'!$B:$B,MATCH($B12,'Základní list'!$A:$A,0),1)+2)</f>
        <v>1</v>
      </c>
      <c r="F12" s="84" t="str">
        <f>INDEX('1. závod'!$A:$BN,$C12+3,INDEX('Základní list'!$B:$B,MATCH($B12,'Základní list'!$A:$A,0),1)-1)</f>
        <v>Josef Peřina</v>
      </c>
      <c r="G12" s="87" t="s">
        <v>19</v>
      </c>
      <c r="H12" s="87">
        <v>10</v>
      </c>
      <c r="I12" s="82">
        <f>INDEX('2. závod'!$A:$BN,$H12+3,INDEX('Základní list'!$B:$B,MATCH($G12,'Základní list'!$A:$A,0),1))</f>
        <v>9060</v>
      </c>
      <c r="J12" s="82">
        <f>INDEX('2. závod'!$A:$BN,$H12+3,INDEX('Základní list'!$B:$B,MATCH($G12,'Základní list'!$A:$A,0),1)+2)</f>
        <v>3</v>
      </c>
      <c r="K12" s="84" t="str">
        <f>INDEX('2. závod'!$A:$BN,$H12+3,INDEX('Základní list'!$B:$B,MATCH($G12,'Základní list'!$A:$A,0),1)-1)</f>
        <v>Radek Štěpnička</v>
      </c>
    </row>
    <row r="13" spans="1:11" ht="18" customHeight="1">
      <c r="A13" s="83">
        <v>11</v>
      </c>
      <c r="B13" s="87" t="s">
        <v>19</v>
      </c>
      <c r="C13" s="87">
        <v>11</v>
      </c>
      <c r="D13" s="82">
        <f>INDEX('1. závod'!$A:$BN,$C13+3,INDEX('Základní list'!$B:$B,MATCH($B13,'Základní list'!$A:$A,0),1))</f>
        <v>640</v>
      </c>
      <c r="E13" s="82">
        <f>INDEX('1. závod'!$A:$BN,$C13+3,INDEX('Základní list'!$B:$B,MATCH($B13,'Základní list'!$A:$A,0),1)+2)</f>
        <v>13</v>
      </c>
      <c r="F13" s="84" t="str">
        <f>INDEX('1. závod'!$A:$BN,$C13+3,INDEX('Základní list'!$B:$B,MATCH($B13,'Základní list'!$A:$A,0),1)-1)</f>
        <v>Petr Skála</v>
      </c>
      <c r="G13" s="87" t="s">
        <v>19</v>
      </c>
      <c r="H13" s="87">
        <v>11</v>
      </c>
      <c r="I13" s="82">
        <f>INDEX('2. závod'!$A:$BN,$H13+3,INDEX('Základní list'!$B:$B,MATCH($G13,'Základní list'!$A:$A,0),1))</f>
        <v>8420</v>
      </c>
      <c r="J13" s="82">
        <f>INDEX('2. závod'!$A:$BN,$H13+3,INDEX('Základní list'!$B:$B,MATCH($G13,'Základní list'!$A:$A,0),1)+2)</f>
        <v>4</v>
      </c>
      <c r="K13" s="84" t="str">
        <f>INDEX('2. závod'!$A:$BN,$H13+3,INDEX('Základní list'!$B:$B,MATCH($G13,'Základní list'!$A:$A,0),1)-1)</f>
        <v>Karel Kovanda</v>
      </c>
    </row>
    <row r="14" spans="1:11" ht="18" customHeight="1">
      <c r="A14" s="83">
        <v>12</v>
      </c>
      <c r="B14" s="87" t="s">
        <v>19</v>
      </c>
      <c r="C14" s="87">
        <v>12</v>
      </c>
      <c r="D14" s="82">
        <f>INDEX('1. závod'!$A:$BN,$C14+3,INDEX('Základní list'!$B:$B,MATCH($B14,'Základní list'!$A:$A,0),1))</f>
        <v>3220</v>
      </c>
      <c r="E14" s="82">
        <f>INDEX('1. závod'!$A:$BN,$C14+3,INDEX('Základní list'!$B:$B,MATCH($B14,'Základní list'!$A:$A,0),1)+2)</f>
        <v>7</v>
      </c>
      <c r="F14" s="84" t="str">
        <f>INDEX('1. závod'!$A:$BN,$C14+3,INDEX('Základní list'!$B:$B,MATCH($B14,'Základní list'!$A:$A,0),1)-1)</f>
        <v>Václav Kabourek</v>
      </c>
      <c r="G14" s="87" t="s">
        <v>19</v>
      </c>
      <c r="H14" s="87">
        <v>12</v>
      </c>
      <c r="I14" s="82">
        <f>INDEX('2. závod'!$A:$BN,$H14+3,INDEX('Základní list'!$B:$B,MATCH($G14,'Základní list'!$A:$A,0),1))</f>
        <v>1300</v>
      </c>
      <c r="J14" s="82">
        <f>INDEX('2. závod'!$A:$BN,$H14+3,INDEX('Základní list'!$B:$B,MATCH($G14,'Základní list'!$A:$A,0),1)+2)</f>
        <v>14</v>
      </c>
      <c r="K14" s="84" t="str">
        <f>INDEX('2. závod'!$A:$BN,$H14+3,INDEX('Základní list'!$B:$B,MATCH($G14,'Základní list'!$A:$A,0),1)-1)</f>
        <v>Ondřej Hájek</v>
      </c>
    </row>
    <row r="15" spans="1:11" ht="18" customHeight="1">
      <c r="A15" s="83">
        <v>13</v>
      </c>
      <c r="B15" s="87" t="s">
        <v>19</v>
      </c>
      <c r="C15" s="87">
        <v>13</v>
      </c>
      <c r="D15" s="82">
        <f>INDEX('1. závod'!$A:$BN,$C15+3,INDEX('Základní list'!$B:$B,MATCH($B15,'Základní list'!$A:$A,0),1))</f>
        <v>1020</v>
      </c>
      <c r="E15" s="82">
        <f>INDEX('1. závod'!$A:$BN,$C15+3,INDEX('Základní list'!$B:$B,MATCH($B15,'Základní list'!$A:$A,0),1)+2)</f>
        <v>12</v>
      </c>
      <c r="F15" s="84" t="str">
        <f>INDEX('1. závod'!$A:$BN,$C15+3,INDEX('Základní list'!$B:$B,MATCH($B15,'Základní list'!$A:$A,0),1)-1)</f>
        <v>Tomáš Miler</v>
      </c>
      <c r="G15" s="87" t="s">
        <v>19</v>
      </c>
      <c r="H15" s="87">
        <v>13</v>
      </c>
      <c r="I15" s="82">
        <f>INDEX('2. závod'!$A:$BN,$H15+3,INDEX('Základní list'!$B:$B,MATCH($G15,'Základní list'!$A:$A,0),1))</f>
        <v>8400</v>
      </c>
      <c r="J15" s="82">
        <f>INDEX('2. závod'!$A:$BN,$H15+3,INDEX('Základní list'!$B:$B,MATCH($G15,'Základní list'!$A:$A,0),1)+2)</f>
        <v>5</v>
      </c>
      <c r="K15" s="84" t="str">
        <f>INDEX('2. závod'!$A:$BN,$H15+3,INDEX('Základní list'!$B:$B,MATCH($G15,'Základní list'!$A:$A,0),1)-1)</f>
        <v>Petr Bromovský</v>
      </c>
    </row>
    <row r="16" spans="1:11" ht="18" customHeight="1">
      <c r="A16" s="83">
        <v>16</v>
      </c>
      <c r="B16" s="87" t="s">
        <v>24</v>
      </c>
      <c r="C16" s="87">
        <v>1</v>
      </c>
      <c r="D16" s="82">
        <f>INDEX('1. závod'!$A:$BN,$C16+3,INDEX('Základní list'!$B:$B,MATCH($B16,'Základní list'!$A:$A,0),1))</f>
        <v>2100</v>
      </c>
      <c r="E16" s="82">
        <f>INDEX('1. závod'!$A:$BN,$C16+3,INDEX('Základní list'!$B:$B,MATCH($B16,'Základní list'!$A:$A,0),1)+2)</f>
        <v>11</v>
      </c>
      <c r="F16" s="84" t="str">
        <f>INDEX('1. závod'!$A:$BN,$C16+3,INDEX('Základní list'!$B:$B,MATCH($B16,'Základní list'!$A:$A,0),1)-1)</f>
        <v>Jaroslav Konopásek</v>
      </c>
      <c r="G16" s="87" t="s">
        <v>24</v>
      </c>
      <c r="H16" s="87">
        <v>1</v>
      </c>
      <c r="I16" s="82">
        <f>INDEX('2. závod'!$A:$BN,$H16+3,INDEX('Základní list'!$B:$B,MATCH($G16,'Základní list'!$A:$A,0),1))</f>
        <v>5700</v>
      </c>
      <c r="J16" s="82">
        <f>INDEX('2. závod'!$A:$BN,$H16+3,INDEX('Základní list'!$B:$B,MATCH($G16,'Základní list'!$A:$A,0),1)+2)</f>
        <v>5</v>
      </c>
      <c r="K16" s="84" t="str">
        <f>INDEX('2. závod'!$A:$BN,$H16+3,INDEX('Základní list'!$B:$B,MATCH($G16,'Základní list'!$A:$A,0),1)-1)</f>
        <v>Petr Vymazal</v>
      </c>
    </row>
    <row r="17" spans="1:11" ht="18" customHeight="1">
      <c r="A17" s="83">
        <v>17</v>
      </c>
      <c r="B17" s="87" t="s">
        <v>24</v>
      </c>
      <c r="C17" s="87">
        <v>2</v>
      </c>
      <c r="D17" s="82">
        <f>INDEX('1. závod'!$A:$BN,$C17+3,INDEX('Základní list'!$B:$B,MATCH($B17,'Základní list'!$A:$A,0),1))</f>
        <v>3700</v>
      </c>
      <c r="E17" s="82">
        <f>INDEX('1. závod'!$A:$BN,$C17+3,INDEX('Základní list'!$B:$B,MATCH($B17,'Základní list'!$A:$A,0),1)+2)</f>
        <v>6</v>
      </c>
      <c r="F17" s="84" t="str">
        <f>INDEX('1. závod'!$A:$BN,$C17+3,INDEX('Základní list'!$B:$B,MATCH($B17,'Základní list'!$A:$A,0),1)-1)</f>
        <v>Zděněk Novák</v>
      </c>
      <c r="G17" s="87" t="s">
        <v>24</v>
      </c>
      <c r="H17" s="87">
        <v>2</v>
      </c>
      <c r="I17" s="82">
        <f>INDEX('2. závod'!$A:$BN,$H17+3,INDEX('Základní list'!$B:$B,MATCH($G17,'Základní list'!$A:$A,0),1))</f>
        <v>9960</v>
      </c>
      <c r="J17" s="82">
        <f>INDEX('2. závod'!$A:$BN,$H17+3,INDEX('Základní list'!$B:$B,MATCH($G17,'Základní list'!$A:$A,0),1)+2)</f>
        <v>2</v>
      </c>
      <c r="K17" s="84" t="str">
        <f>INDEX('2. závod'!$A:$BN,$H17+3,INDEX('Základní list'!$B:$B,MATCH($G17,'Základní list'!$A:$A,0),1)-1)</f>
        <v>Martin Maťák</v>
      </c>
    </row>
    <row r="18" spans="1:11" ht="18" customHeight="1">
      <c r="A18" s="83">
        <v>18</v>
      </c>
      <c r="B18" s="87" t="s">
        <v>24</v>
      </c>
      <c r="C18" s="87">
        <v>3</v>
      </c>
      <c r="D18" s="82">
        <f>INDEX('1. závod'!$A:$BN,$C18+3,INDEX('Základní list'!$B:$B,MATCH($B18,'Základní list'!$A:$A,0),1))</f>
        <v>6400</v>
      </c>
      <c r="E18" s="82">
        <f>INDEX('1. závod'!$A:$BN,$C18+3,INDEX('Základní list'!$B:$B,MATCH($B18,'Základní list'!$A:$A,0),1)+2)</f>
        <v>4</v>
      </c>
      <c r="F18" s="84" t="str">
        <f>INDEX('1. závod'!$A:$BN,$C18+3,INDEX('Základní list'!$B:$B,MATCH($B18,'Základní list'!$A:$A,0),1)-1)</f>
        <v>Andrianov Ivan</v>
      </c>
      <c r="G18" s="87" t="s">
        <v>24</v>
      </c>
      <c r="H18" s="87">
        <v>3</v>
      </c>
      <c r="I18" s="82">
        <f>INDEX('2. závod'!$A:$BN,$H18+3,INDEX('Základní list'!$B:$B,MATCH($G18,'Základní list'!$A:$A,0),1))</f>
        <v>540</v>
      </c>
      <c r="J18" s="82">
        <f>INDEX('2. závod'!$A:$BN,$H18+3,INDEX('Základní list'!$B:$B,MATCH($G18,'Základní list'!$A:$A,0),1)+2)</f>
        <v>10.5</v>
      </c>
      <c r="K18" s="84" t="str">
        <f>INDEX('2. závod'!$A:$BN,$H18+3,INDEX('Základní list'!$B:$B,MATCH($G18,'Základní list'!$A:$A,0),1)-1)</f>
        <v>Martin Bruckner</v>
      </c>
    </row>
    <row r="19" spans="1:11" ht="18" customHeight="1">
      <c r="A19" s="83">
        <v>19</v>
      </c>
      <c r="B19" s="87" t="s">
        <v>24</v>
      </c>
      <c r="C19" s="87">
        <v>4</v>
      </c>
      <c r="D19" s="82">
        <f>INDEX('1. závod'!$A:$BN,$C19+3,INDEX('Základní list'!$B:$B,MATCH($B19,'Základní list'!$A:$A,0),1))</f>
        <v>2480</v>
      </c>
      <c r="E19" s="82">
        <f>INDEX('1. závod'!$A:$BN,$C19+3,INDEX('Základní list'!$B:$B,MATCH($B19,'Základní list'!$A:$A,0),1)+2)</f>
        <v>10</v>
      </c>
      <c r="F19" s="84" t="str">
        <f>INDEX('1. závod'!$A:$BN,$C19+3,INDEX('Základní list'!$B:$B,MATCH($B19,'Základní list'!$A:$A,0),1)-1)</f>
        <v>Richard Popadinec</v>
      </c>
      <c r="G19" s="87" t="s">
        <v>24</v>
      </c>
      <c r="H19" s="87">
        <v>4</v>
      </c>
      <c r="I19" s="82">
        <f>INDEX('2. závod'!$A:$BN,$H19+3,INDEX('Základní list'!$B:$B,MATCH($G19,'Základní list'!$A:$A,0),1))</f>
        <v>540</v>
      </c>
      <c r="J19" s="82">
        <f>INDEX('2. závod'!$A:$BN,$H19+3,INDEX('Základní list'!$B:$B,MATCH($G19,'Základní list'!$A:$A,0),1)+2)</f>
        <v>10.5</v>
      </c>
      <c r="K19" s="84" t="str">
        <f>INDEX('2. závod'!$A:$BN,$H19+3,INDEX('Základní list'!$B:$B,MATCH($G19,'Základní list'!$A:$A,0),1)-1)</f>
        <v>Miroslav Stejskal</v>
      </c>
    </row>
    <row r="20" spans="1:11" ht="18" customHeight="1">
      <c r="A20" s="83">
        <v>20</v>
      </c>
      <c r="B20" s="87" t="s">
        <v>24</v>
      </c>
      <c r="C20" s="87">
        <v>5</v>
      </c>
      <c r="D20" s="82">
        <f>INDEX('1. závod'!$A:$BN,$C20+3,INDEX('Základní list'!$B:$B,MATCH($B20,'Základní list'!$A:$A,0),1))</f>
        <v>3420</v>
      </c>
      <c r="E20" s="82">
        <f>INDEX('1. závod'!$A:$BN,$C20+3,INDEX('Základní list'!$B:$B,MATCH($B20,'Základní list'!$A:$A,0),1)+2)</f>
        <v>7</v>
      </c>
      <c r="F20" s="84" t="str">
        <f>INDEX('1. závod'!$A:$BN,$C20+3,INDEX('Základní list'!$B:$B,MATCH($B20,'Základní list'!$A:$A,0),1)-1)</f>
        <v>Luboš Kuneš</v>
      </c>
      <c r="G20" s="87" t="s">
        <v>24</v>
      </c>
      <c r="H20" s="87">
        <v>5</v>
      </c>
      <c r="I20" s="82">
        <f>INDEX('2. závod'!$A:$BN,$H20+3,INDEX('Základní list'!$B:$B,MATCH($G20,'Základní list'!$A:$A,0),1))</f>
        <v>4140</v>
      </c>
      <c r="J20" s="82">
        <f>INDEX('2. závod'!$A:$BN,$H20+3,INDEX('Základní list'!$B:$B,MATCH($G20,'Základní list'!$A:$A,0),1)+2)</f>
        <v>8</v>
      </c>
      <c r="K20" s="84" t="str">
        <f>INDEX('2. závod'!$A:$BN,$H20+3,INDEX('Základní list'!$B:$B,MATCH($G20,'Základní list'!$A:$A,0),1)-1)</f>
        <v>Jozef Dohnal</v>
      </c>
    </row>
    <row r="21" spans="1:11" ht="18" customHeight="1">
      <c r="A21" s="83">
        <v>21</v>
      </c>
      <c r="B21" s="87" t="s">
        <v>24</v>
      </c>
      <c r="C21" s="87">
        <v>6</v>
      </c>
      <c r="D21" s="82">
        <f>INDEX('1. závod'!$A:$BN,$C21+3,INDEX('Základní list'!$B:$B,MATCH($B21,'Základní list'!$A:$A,0),1))</f>
        <v>840</v>
      </c>
      <c r="E21" s="82">
        <f>INDEX('1. závod'!$A:$BN,$C21+3,INDEX('Základní list'!$B:$B,MATCH($B21,'Základní list'!$A:$A,0),1)+2)</f>
        <v>14</v>
      </c>
      <c r="F21" s="84" t="str">
        <f>INDEX('1. závod'!$A:$BN,$C21+3,INDEX('Základní list'!$B:$B,MATCH($B21,'Základní list'!$A:$A,0),1)-1)</f>
        <v>Petr Reichrt</v>
      </c>
      <c r="G21" s="87" t="s">
        <v>24</v>
      </c>
      <c r="H21" s="87">
        <v>6</v>
      </c>
      <c r="I21" s="82">
        <f>INDEX('2. závod'!$A:$BN,$H21+3,INDEX('Základní list'!$B:$B,MATCH($G21,'Základní list'!$A:$A,0),1))</f>
        <v>380</v>
      </c>
      <c r="J21" s="82">
        <f>INDEX('2. závod'!$A:$BN,$H21+3,INDEX('Základní list'!$B:$B,MATCH($G21,'Základní list'!$A:$A,0),1)+2)</f>
        <v>13</v>
      </c>
      <c r="K21" s="84" t="str">
        <f>INDEX('2. závod'!$A:$BN,$H21+3,INDEX('Základní list'!$B:$B,MATCH($G21,'Základní list'!$A:$A,0),1)-1)</f>
        <v>Kateřina Bechyňská</v>
      </c>
    </row>
    <row r="22" spans="1:11" ht="18" customHeight="1">
      <c r="A22" s="83">
        <v>22</v>
      </c>
      <c r="B22" s="87" t="s">
        <v>24</v>
      </c>
      <c r="C22" s="87">
        <v>7</v>
      </c>
      <c r="D22" s="82">
        <f>INDEX('1. závod'!$A:$BN,$C22+3,INDEX('Základní list'!$B:$B,MATCH($B22,'Základní list'!$A:$A,0),1))</f>
        <v>4720</v>
      </c>
      <c r="E22" s="82">
        <f>INDEX('1. závod'!$A:$BN,$C22+3,INDEX('Základní list'!$B:$B,MATCH($B22,'Základní list'!$A:$A,0),1)+2)</f>
        <v>5</v>
      </c>
      <c r="F22" s="84" t="str">
        <f>INDEX('1. závod'!$A:$BN,$C22+3,INDEX('Základní list'!$B:$B,MATCH($B22,'Základní list'!$A:$A,0),1)-1)</f>
        <v>Jan Novák</v>
      </c>
      <c r="G22" s="87" t="s">
        <v>24</v>
      </c>
      <c r="H22" s="87">
        <v>7</v>
      </c>
      <c r="I22" s="82">
        <f>INDEX('2. závod'!$A:$BN,$H22+3,INDEX('Základní list'!$B:$B,MATCH($G22,'Základní list'!$A:$A,0),1))</f>
        <v>7780</v>
      </c>
      <c r="J22" s="82">
        <f>INDEX('2. závod'!$A:$BN,$H22+3,INDEX('Základní list'!$B:$B,MATCH($G22,'Základní list'!$A:$A,0),1)+2)</f>
        <v>3</v>
      </c>
      <c r="K22" s="84" t="str">
        <f>INDEX('2. závod'!$A:$BN,$H22+3,INDEX('Základní list'!$B:$B,MATCH($G22,'Základní list'!$A:$A,0),1)-1)</f>
        <v>Ladislav Konopásek</v>
      </c>
    </row>
    <row r="23" spans="1:11" ht="18" customHeight="1">
      <c r="A23" s="83">
        <v>23</v>
      </c>
      <c r="B23" s="87" t="s">
        <v>24</v>
      </c>
      <c r="C23" s="87">
        <v>8</v>
      </c>
      <c r="D23" s="82">
        <f>INDEX('1. závod'!$A:$BN,$C23+3,INDEX('Základní list'!$B:$B,MATCH($B23,'Základní list'!$A:$A,0),1))</f>
        <v>2700</v>
      </c>
      <c r="E23" s="82">
        <f>INDEX('1. závod'!$A:$BN,$C23+3,INDEX('Základní list'!$B:$B,MATCH($B23,'Základní list'!$A:$A,0),1)+2)</f>
        <v>8</v>
      </c>
      <c r="F23" s="84" t="str">
        <f>INDEX('1. závod'!$A:$BN,$C23+3,INDEX('Základní list'!$B:$B,MATCH($B23,'Základní list'!$A:$A,0),1)-1)</f>
        <v>Roman Srb</v>
      </c>
      <c r="G23" s="87" t="s">
        <v>24</v>
      </c>
      <c r="H23" s="87">
        <v>8</v>
      </c>
      <c r="I23" s="82">
        <f>INDEX('2. závod'!$A:$BN,$H23+3,INDEX('Základní list'!$B:$B,MATCH($G23,'Základní list'!$A:$A,0),1))</f>
        <v>5000</v>
      </c>
      <c r="J23" s="82">
        <f>INDEX('2. závod'!$A:$BN,$H23+3,INDEX('Základní list'!$B:$B,MATCH($G23,'Základní list'!$A:$A,0),1)+2)</f>
        <v>6</v>
      </c>
      <c r="K23" s="84" t="str">
        <f>INDEX('2. závod'!$A:$BN,$H23+3,INDEX('Základní list'!$B:$B,MATCH($G23,'Základní list'!$A:$A,0),1)-1)</f>
        <v>Stanislav Srnka</v>
      </c>
    </row>
    <row r="24" spans="1:11" ht="18" customHeight="1">
      <c r="A24" s="83">
        <v>24</v>
      </c>
      <c r="B24" s="87" t="s">
        <v>24</v>
      </c>
      <c r="C24" s="87">
        <v>9</v>
      </c>
      <c r="D24" s="82">
        <f>INDEX('1. závod'!$A:$BN,$C24+3,INDEX('Základní list'!$B:$B,MATCH($B24,'Základní list'!$A:$A,0),1))</f>
        <v>1360</v>
      </c>
      <c r="E24" s="82">
        <f>INDEX('1. závod'!$A:$BN,$C24+3,INDEX('Základní list'!$B:$B,MATCH($B24,'Základní list'!$A:$A,0),1)+2)</f>
        <v>13</v>
      </c>
      <c r="F24" s="84" t="str">
        <f>INDEX('1. závod'!$A:$BN,$C24+3,INDEX('Základní list'!$B:$B,MATCH($B24,'Základní list'!$A:$A,0),1)-1)</f>
        <v>Jan Prepsl</v>
      </c>
      <c r="G24" s="87" t="s">
        <v>24</v>
      </c>
      <c r="H24" s="87">
        <v>9</v>
      </c>
      <c r="I24" s="82">
        <f>INDEX('2. závod'!$A:$BN,$H24+3,INDEX('Základní list'!$B:$B,MATCH($G24,'Základní list'!$A:$A,0),1))</f>
        <v>2760</v>
      </c>
      <c r="J24" s="82">
        <f>INDEX('2. závod'!$A:$BN,$H24+3,INDEX('Základní list'!$B:$B,MATCH($G24,'Základní list'!$A:$A,0),1)+2)</f>
        <v>9</v>
      </c>
      <c r="K24" s="84" t="str">
        <f>INDEX('2. závod'!$A:$BN,$H24+3,INDEX('Základní list'!$B:$B,MATCH($G24,'Základní list'!$A:$A,0),1)-1)</f>
        <v>Jaroslav Dobšíček</v>
      </c>
    </row>
    <row r="25" spans="1:11" ht="18" customHeight="1">
      <c r="A25" s="83">
        <v>25</v>
      </c>
      <c r="B25" s="87" t="s">
        <v>24</v>
      </c>
      <c r="C25" s="87">
        <v>10</v>
      </c>
      <c r="D25" s="82">
        <f>INDEX('1. závod'!$A:$BN,$C25+3,INDEX('Základní list'!$B:$B,MATCH($B25,'Základní list'!$A:$A,0),1))</f>
        <v>2680</v>
      </c>
      <c r="E25" s="82">
        <f>INDEX('1. závod'!$A:$BN,$C25+3,INDEX('Základní list'!$B:$B,MATCH($B25,'Základní list'!$A:$A,0),1)+2)</f>
        <v>9</v>
      </c>
      <c r="F25" s="84" t="str">
        <f>INDEX('1. závod'!$A:$BN,$C25+3,INDEX('Základní list'!$B:$B,MATCH($B25,'Základní list'!$A:$A,0),1)-1)</f>
        <v>Petr Havlíček</v>
      </c>
      <c r="G25" s="87" t="s">
        <v>24</v>
      </c>
      <c r="H25" s="87">
        <v>10</v>
      </c>
      <c r="I25" s="82">
        <f>INDEX('2. závod'!$A:$BN,$H25+3,INDEX('Základní list'!$B:$B,MATCH($G25,'Základní list'!$A:$A,0),1))</f>
        <v>100</v>
      </c>
      <c r="J25" s="82">
        <f>INDEX('2. závod'!$A:$BN,$H25+3,INDEX('Základní list'!$B:$B,MATCH($G25,'Základní list'!$A:$A,0),1)+2)</f>
        <v>14</v>
      </c>
      <c r="K25" s="84" t="str">
        <f>INDEX('2. závod'!$A:$BN,$H25+3,INDEX('Základní list'!$B:$B,MATCH($G25,'Základní list'!$A:$A,0),1)-1)</f>
        <v>Jaroslav Peterka </v>
      </c>
    </row>
    <row r="26" spans="1:11" ht="18" customHeight="1">
      <c r="A26" s="83">
        <v>26</v>
      </c>
      <c r="B26" s="87" t="s">
        <v>24</v>
      </c>
      <c r="C26" s="87">
        <v>11</v>
      </c>
      <c r="D26" s="82">
        <f>INDEX('1. závod'!$A:$BN,$C26+3,INDEX('Základní list'!$B:$B,MATCH($B26,'Základní list'!$A:$A,0),1))</f>
        <v>6480</v>
      </c>
      <c r="E26" s="82">
        <f>INDEX('1. závod'!$A:$BN,$C26+3,INDEX('Základní list'!$B:$B,MATCH($B26,'Základní list'!$A:$A,0),1)+2)</f>
        <v>3</v>
      </c>
      <c r="F26" s="84" t="str">
        <f>INDEX('1. závod'!$A:$BN,$C26+3,INDEX('Základní list'!$B:$B,MATCH($B26,'Základní list'!$A:$A,0),1)-1)</f>
        <v>Petr Toth</v>
      </c>
      <c r="G26" s="87" t="s">
        <v>24</v>
      </c>
      <c r="H26" s="87">
        <v>11</v>
      </c>
      <c r="I26" s="82">
        <f>INDEX('2. závod'!$A:$BN,$H26+3,INDEX('Základní list'!$B:$B,MATCH($G26,'Základní list'!$A:$A,0),1))</f>
        <v>6680</v>
      </c>
      <c r="J26" s="82">
        <f>INDEX('2. závod'!$A:$BN,$H26+3,INDEX('Základní list'!$B:$B,MATCH($G26,'Základní list'!$A:$A,0),1)+2)</f>
        <v>4</v>
      </c>
      <c r="K26" s="84" t="str">
        <f>INDEX('2. závod'!$A:$BN,$H26+3,INDEX('Základní list'!$B:$B,MATCH($G26,'Základní list'!$A:$A,0),1)-1)</f>
        <v>Pavel Velebný</v>
      </c>
    </row>
    <row r="27" spans="1:11" ht="18" customHeight="1">
      <c r="A27" s="83">
        <v>27</v>
      </c>
      <c r="B27" s="87" t="s">
        <v>24</v>
      </c>
      <c r="C27" s="87">
        <v>12</v>
      </c>
      <c r="D27" s="82">
        <f>INDEX('1. závod'!$A:$BN,$C27+3,INDEX('Základní list'!$B:$B,MATCH($B27,'Základní list'!$A:$A,0),1))</f>
        <v>8340</v>
      </c>
      <c r="E27" s="82">
        <f>INDEX('1. závod'!$A:$BN,$C27+3,INDEX('Základní list'!$B:$B,MATCH($B27,'Základní list'!$A:$A,0),1)+2)</f>
        <v>1</v>
      </c>
      <c r="F27" s="84" t="str">
        <f>INDEX('1. závod'!$A:$BN,$C27+3,INDEX('Základní list'!$B:$B,MATCH($B27,'Základní list'!$A:$A,0),1)-1)</f>
        <v>Lukáš Hanák</v>
      </c>
      <c r="G27" s="87" t="s">
        <v>24</v>
      </c>
      <c r="H27" s="87">
        <v>12</v>
      </c>
      <c r="I27" s="82">
        <f>INDEX('2. závod'!$A:$BN,$H27+3,INDEX('Základní list'!$B:$B,MATCH($G27,'Základní list'!$A:$A,0),1))</f>
        <v>12920</v>
      </c>
      <c r="J27" s="82">
        <f>INDEX('2. závod'!$A:$BN,$H27+3,INDEX('Základní list'!$B:$B,MATCH($G27,'Základní list'!$A:$A,0),1)+2)</f>
        <v>1</v>
      </c>
      <c r="K27" s="84" t="str">
        <f>INDEX('2. závod'!$A:$BN,$H27+3,INDEX('Základní list'!$B:$B,MATCH($G27,'Základní list'!$A:$A,0),1)-1)</f>
        <v>Michal Soukup</v>
      </c>
    </row>
    <row r="28" spans="1:11" ht="18" customHeight="1">
      <c r="A28" s="83">
        <v>28</v>
      </c>
      <c r="B28" s="87" t="s">
        <v>24</v>
      </c>
      <c r="C28" s="87">
        <v>13</v>
      </c>
      <c r="D28" s="82">
        <f>INDEX('1. závod'!$A:$BN,$C28+3,INDEX('Základní list'!$B:$B,MATCH($B28,'Základní list'!$A:$A,0),1))</f>
        <v>1380</v>
      </c>
      <c r="E28" s="82">
        <f>INDEX('1. závod'!$A:$BN,$C28+3,INDEX('Základní list'!$B:$B,MATCH($B28,'Základní list'!$A:$A,0),1)+2)</f>
        <v>12</v>
      </c>
      <c r="F28" s="84" t="str">
        <f>INDEX('1. závod'!$A:$BN,$C28+3,INDEX('Základní list'!$B:$B,MATCH($B28,'Základní list'!$A:$A,0),1)-1)</f>
        <v>Jiří Kameník</v>
      </c>
      <c r="G28" s="87" t="s">
        <v>24</v>
      </c>
      <c r="H28" s="87">
        <v>13</v>
      </c>
      <c r="I28" s="82">
        <f>INDEX('2. závod'!$A:$BN,$H28+3,INDEX('Základní list'!$B:$B,MATCH($G28,'Základní list'!$A:$A,0),1))</f>
        <v>400</v>
      </c>
      <c r="J28" s="82">
        <f>INDEX('2. závod'!$A:$BN,$H28+3,INDEX('Základní list'!$B:$B,MATCH($G28,'Základní list'!$A:$A,0),1)+2)</f>
        <v>12</v>
      </c>
      <c r="K28" s="84" t="str">
        <f>INDEX('2. závod'!$A:$BN,$H28+3,INDEX('Základní list'!$B:$B,MATCH($G28,'Základní list'!$A:$A,0),1)-1)</f>
        <v>Alois Hádek</v>
      </c>
    </row>
    <row r="29" spans="1:11" ht="18" customHeight="1">
      <c r="A29" s="83">
        <v>29</v>
      </c>
      <c r="B29" s="87" t="s">
        <v>24</v>
      </c>
      <c r="C29" s="87">
        <v>14</v>
      </c>
      <c r="D29" s="82">
        <f>INDEX('1. závod'!$A:$BN,$C29+3,INDEX('Základní list'!$B:$B,MATCH($B29,'Základní list'!$A:$A,0),1))</f>
        <v>6800</v>
      </c>
      <c r="E29" s="82">
        <f>INDEX('1. závod'!$A:$BN,$C29+3,INDEX('Základní list'!$B:$B,MATCH($B29,'Základní list'!$A:$A,0),1)+2)</f>
        <v>2</v>
      </c>
      <c r="F29" s="84" t="str">
        <f>INDEX('1. závod'!$A:$BN,$C29+3,INDEX('Základní list'!$B:$B,MATCH($B29,'Základní list'!$A:$A,0),1)-1)</f>
        <v>Pavel Velebný</v>
      </c>
      <c r="G29" s="87" t="s">
        <v>23</v>
      </c>
      <c r="H29" s="87">
        <v>1</v>
      </c>
      <c r="I29" s="82">
        <f>INDEX('2. závod'!$A:$BN,$H29+3,INDEX('Základní list'!$B:$B,MATCH($G29,'Základní list'!$A:$A,0),1))</f>
        <v>4420</v>
      </c>
      <c r="J29" s="82">
        <f>INDEX('2. závod'!$A:$BN,$H29+3,INDEX('Základní list'!$B:$B,MATCH($G29,'Základní list'!$A:$A,0),1)+2)</f>
        <v>6</v>
      </c>
      <c r="K29" s="84" t="str">
        <f>INDEX('2. závod'!$A:$BN,$H29+3,INDEX('Základní list'!$B:$B,MATCH($G29,'Základní list'!$A:$A,0),1)-1)</f>
        <v>Jaroslav Burianek</v>
      </c>
    </row>
    <row r="30" spans="1:11" ht="18" customHeight="1">
      <c r="A30" s="83">
        <v>31</v>
      </c>
      <c r="B30" s="87" t="s">
        <v>23</v>
      </c>
      <c r="C30" s="87">
        <v>1</v>
      </c>
      <c r="D30" s="82">
        <f>INDEX('1. závod'!$A:$BN,$C30+3,INDEX('Základní list'!$B:$B,MATCH($B30,'Základní list'!$A:$A,0),1))</f>
        <v>10420</v>
      </c>
      <c r="E30" s="82">
        <f>INDEX('1. závod'!$A:$BN,$C30+3,INDEX('Základní list'!$B:$B,MATCH($B30,'Základní list'!$A:$A,0),1)+2)</f>
        <v>1</v>
      </c>
      <c r="F30" s="84" t="str">
        <f>INDEX('1. závod'!$A:$BN,$C30+3,INDEX('Základní list'!$B:$B,MATCH($B30,'Základní list'!$A:$A,0),1)-1)</f>
        <v>Roman Hladík</v>
      </c>
      <c r="G30" s="87" t="s">
        <v>23</v>
      </c>
      <c r="H30" s="87">
        <v>2</v>
      </c>
      <c r="I30" s="82">
        <f>INDEX('2. závod'!$A:$BN,$H30+3,INDEX('Základní list'!$B:$B,MATCH($G30,'Základní list'!$A:$A,0),1))</f>
        <v>1540</v>
      </c>
      <c r="J30" s="82">
        <f>INDEX('2. závod'!$A:$BN,$H30+3,INDEX('Základní list'!$B:$B,MATCH($G30,'Základní list'!$A:$A,0),1)+2)</f>
        <v>13</v>
      </c>
      <c r="K30" s="84" t="str">
        <f>INDEX('2. závod'!$A:$BN,$H30+3,INDEX('Základní list'!$B:$B,MATCH($G30,'Základní list'!$A:$A,0),1)-1)</f>
        <v>Kalachev Ilya</v>
      </c>
    </row>
    <row r="31" spans="1:11" ht="18" customHeight="1">
      <c r="A31" s="83">
        <v>32</v>
      </c>
      <c r="B31" s="87" t="s">
        <v>23</v>
      </c>
      <c r="C31" s="87">
        <v>2</v>
      </c>
      <c r="D31" s="82">
        <f>INDEX('1. závod'!$A:$BN,$C31+3,INDEX('Základní list'!$B:$B,MATCH($B31,'Základní list'!$A:$A,0),1))</f>
        <v>1960</v>
      </c>
      <c r="E31" s="82">
        <f>INDEX('1. závod'!$A:$BN,$C31+3,INDEX('Základní list'!$B:$B,MATCH($B31,'Základní list'!$A:$A,0),1)+2)</f>
        <v>8</v>
      </c>
      <c r="F31" s="84" t="str">
        <f>INDEX('1. závod'!$A:$BN,$C31+3,INDEX('Základní list'!$B:$B,MATCH($B31,'Základní list'!$A:$A,0),1)-1)</f>
        <v>Martin Štěpnička</v>
      </c>
      <c r="G31" s="87" t="s">
        <v>23</v>
      </c>
      <c r="H31" s="87">
        <v>3</v>
      </c>
      <c r="I31" s="82">
        <f>INDEX('2. závod'!$A:$BN,$H31+3,INDEX('Základní list'!$B:$B,MATCH($G31,'Základní list'!$A:$A,0),1))</f>
        <v>6960</v>
      </c>
      <c r="J31" s="82">
        <f>INDEX('2. závod'!$A:$BN,$H31+3,INDEX('Základní list'!$B:$B,MATCH($G31,'Základní list'!$A:$A,0),1)+2)</f>
        <v>1</v>
      </c>
      <c r="K31" s="84" t="str">
        <f>INDEX('2. závod'!$A:$BN,$H31+3,INDEX('Základní list'!$B:$B,MATCH($G31,'Základní list'!$A:$A,0),1)-1)</f>
        <v>Jakub Bárta</v>
      </c>
    </row>
    <row r="32" spans="1:11" ht="18" customHeight="1">
      <c r="A32" s="83">
        <v>33</v>
      </c>
      <c r="B32" s="87" t="s">
        <v>23</v>
      </c>
      <c r="C32" s="87">
        <v>3</v>
      </c>
      <c r="D32" s="82">
        <f>INDEX('1. závod'!$A:$BN,$C32+3,INDEX('Základní list'!$B:$B,MATCH($B32,'Základní list'!$A:$A,0),1))</f>
        <v>4460</v>
      </c>
      <c r="E32" s="82">
        <f>INDEX('1. závod'!$A:$BN,$C32+3,INDEX('Základní list'!$B:$B,MATCH($B32,'Základní list'!$A:$A,0),1)+2)</f>
        <v>5</v>
      </c>
      <c r="F32" s="84" t="str">
        <f>INDEX('1. závod'!$A:$BN,$C32+3,INDEX('Základní list'!$B:$B,MATCH($B32,'Základní list'!$A:$A,0),1)-1)</f>
        <v>Pavel Krýsl</v>
      </c>
      <c r="G32" s="87" t="s">
        <v>23</v>
      </c>
      <c r="H32" s="87">
        <v>4</v>
      </c>
      <c r="I32" s="82">
        <f>INDEX('2. závod'!$A:$BN,$H32+3,INDEX('Základní list'!$B:$B,MATCH($G32,'Základní list'!$A:$A,0),1))</f>
        <v>3440</v>
      </c>
      <c r="J32" s="82">
        <f>INDEX('2. závod'!$A:$BN,$H32+3,INDEX('Základní list'!$B:$B,MATCH($G32,'Základní list'!$A:$A,0),1)+2)</f>
        <v>8</v>
      </c>
      <c r="K32" s="84" t="str">
        <f>INDEX('2. závod'!$A:$BN,$H32+3,INDEX('Základní list'!$B:$B,MATCH($G32,'Základní list'!$A:$A,0),1)-1)</f>
        <v>Tomáš Miler</v>
      </c>
    </row>
    <row r="33" spans="1:11" ht="18" customHeight="1">
      <c r="A33" s="83">
        <v>34</v>
      </c>
      <c r="B33" s="87" t="s">
        <v>23</v>
      </c>
      <c r="C33" s="87">
        <v>4</v>
      </c>
      <c r="D33" s="82">
        <f>INDEX('1. závod'!$A:$BN,$C33+3,INDEX('Základní list'!$B:$B,MATCH($B33,'Základní list'!$A:$A,0),1))</f>
        <v>6260</v>
      </c>
      <c r="E33" s="82">
        <f>INDEX('1. závod'!$A:$BN,$C33+3,INDEX('Základní list'!$B:$B,MATCH($B33,'Základní list'!$A:$A,0),1)+2)</f>
        <v>3</v>
      </c>
      <c r="F33" s="84" t="str">
        <f>INDEX('1. závod'!$A:$BN,$C33+3,INDEX('Základní list'!$B:$B,MATCH($B33,'Základní list'!$A:$A,0),1)-1)</f>
        <v>Michal Vaněk</v>
      </c>
      <c r="G33" s="87" t="s">
        <v>23</v>
      </c>
      <c r="H33" s="87">
        <v>5</v>
      </c>
      <c r="I33" s="82">
        <f>INDEX('2. závod'!$A:$BN,$H33+3,INDEX('Základní list'!$B:$B,MATCH($G33,'Základní list'!$A:$A,0),1))</f>
        <v>6820</v>
      </c>
      <c r="J33" s="82">
        <f>INDEX('2. závod'!$A:$BN,$H33+3,INDEX('Základní list'!$B:$B,MATCH($G33,'Základní list'!$A:$A,0),1)+2)</f>
        <v>2</v>
      </c>
      <c r="K33" s="84" t="str">
        <f>INDEX('2. závod'!$A:$BN,$H33+3,INDEX('Základní list'!$B:$B,MATCH($G33,'Základní list'!$A:$A,0),1)-1)</f>
        <v>Roman Bartoň</v>
      </c>
    </row>
    <row r="34" spans="1:11" ht="18" customHeight="1">
      <c r="A34" s="83">
        <v>35</v>
      </c>
      <c r="B34" s="87" t="s">
        <v>23</v>
      </c>
      <c r="C34" s="87">
        <v>5</v>
      </c>
      <c r="D34" s="82">
        <f>INDEX('1. závod'!$A:$BN,$C34+3,INDEX('Základní list'!$B:$B,MATCH($B34,'Základní list'!$A:$A,0),1))</f>
        <v>9120</v>
      </c>
      <c r="E34" s="82">
        <f>INDEX('1. závod'!$A:$BN,$C34+3,INDEX('Základní list'!$B:$B,MATCH($B34,'Základní list'!$A:$A,0),1)+2)</f>
        <v>2</v>
      </c>
      <c r="F34" s="84" t="str">
        <f>INDEX('1. závod'!$A:$BN,$C34+3,INDEX('Základní list'!$B:$B,MATCH($B34,'Základní list'!$A:$A,0),1)-1)</f>
        <v>Pavel Bořuta</v>
      </c>
      <c r="G34" s="87" t="s">
        <v>23</v>
      </c>
      <c r="H34" s="87">
        <v>6</v>
      </c>
      <c r="I34" s="82">
        <f>INDEX('2. závod'!$A:$BN,$H34+3,INDEX('Základní list'!$B:$B,MATCH($G34,'Základní list'!$A:$A,0),1))</f>
        <v>1620</v>
      </c>
      <c r="J34" s="82">
        <f>INDEX('2. závod'!$A:$BN,$H34+3,INDEX('Základní list'!$B:$B,MATCH($G34,'Základní list'!$A:$A,0),1)+2)</f>
        <v>12</v>
      </c>
      <c r="K34" s="84" t="str">
        <f>INDEX('2. závod'!$A:$BN,$H34+3,INDEX('Základní list'!$B:$B,MATCH($G34,'Základní list'!$A:$A,0),1)-1)</f>
        <v>Michal Řehoř</v>
      </c>
    </row>
    <row r="35" spans="1:11" ht="18" customHeight="1">
      <c r="A35" s="83">
        <v>36</v>
      </c>
      <c r="B35" s="87" t="s">
        <v>23</v>
      </c>
      <c r="C35" s="87">
        <v>6</v>
      </c>
      <c r="D35" s="82">
        <f>INDEX('1. závod'!$A:$BN,$C35+3,INDEX('Základní list'!$B:$B,MATCH($B35,'Základní list'!$A:$A,0),1))</f>
        <v>460</v>
      </c>
      <c r="E35" s="82">
        <f>INDEX('1. závod'!$A:$BN,$C35+3,INDEX('Základní list'!$B:$B,MATCH($B35,'Základní list'!$A:$A,0),1)+2)</f>
        <v>13</v>
      </c>
      <c r="F35" s="84" t="str">
        <f>INDEX('1. závod'!$A:$BN,$C35+3,INDEX('Základní list'!$B:$B,MATCH($B35,'Základní list'!$A:$A,0),1)-1)</f>
        <v>Karel Staněk</v>
      </c>
      <c r="G35" s="87" t="s">
        <v>23</v>
      </c>
      <c r="H35" s="87">
        <v>7</v>
      </c>
      <c r="I35" s="82">
        <f>INDEX('2. závod'!$A:$BN,$H35+3,INDEX('Základní list'!$B:$B,MATCH($G35,'Základní list'!$A:$A,0),1))</f>
        <v>780</v>
      </c>
      <c r="J35" s="82">
        <f>INDEX('2. závod'!$A:$BN,$H35+3,INDEX('Základní list'!$B:$B,MATCH($G35,'Základní list'!$A:$A,0),1)+2)</f>
        <v>14</v>
      </c>
      <c r="K35" s="84" t="str">
        <f>INDEX('2. závod'!$A:$BN,$H35+3,INDEX('Základní list'!$B:$B,MATCH($G35,'Základní list'!$A:$A,0),1)-1)</f>
        <v>Václav Kabourek</v>
      </c>
    </row>
    <row r="36" spans="1:11" ht="18" customHeight="1">
      <c r="A36" s="83">
        <v>37</v>
      </c>
      <c r="B36" s="87" t="s">
        <v>23</v>
      </c>
      <c r="C36" s="87">
        <v>7</v>
      </c>
      <c r="D36" s="82">
        <f>INDEX('1. závod'!$A:$BN,$C36+3,INDEX('Základní list'!$B:$B,MATCH($B36,'Základní list'!$A:$A,0),1))</f>
        <v>240</v>
      </c>
      <c r="E36" s="82">
        <f>INDEX('1. závod'!$A:$BN,$C36+3,INDEX('Základní list'!$B:$B,MATCH($B36,'Základní list'!$A:$A,0),1)+2)</f>
        <v>14</v>
      </c>
      <c r="F36" s="84" t="str">
        <f>INDEX('1. závod'!$A:$BN,$C36+3,INDEX('Základní list'!$B:$B,MATCH($B36,'Základní list'!$A:$A,0),1)-1)</f>
        <v>Václav Hulec</v>
      </c>
      <c r="G36" s="87" t="s">
        <v>23</v>
      </c>
      <c r="H36" s="87">
        <v>8</v>
      </c>
      <c r="I36" s="82">
        <f>INDEX('2. závod'!$A:$BN,$H36+3,INDEX('Základní list'!$B:$B,MATCH($G36,'Základní list'!$A:$A,0),1))</f>
        <v>3700</v>
      </c>
      <c r="J36" s="82">
        <f>INDEX('2. závod'!$A:$BN,$H36+3,INDEX('Základní list'!$B:$B,MATCH($G36,'Základní list'!$A:$A,0),1)+2)</f>
        <v>7</v>
      </c>
      <c r="K36" s="84" t="str">
        <f>INDEX('2. závod'!$A:$BN,$H36+3,INDEX('Základní list'!$B:$B,MATCH($G36,'Základní list'!$A:$A,0),1)-1)</f>
        <v>Petr Přidal</v>
      </c>
    </row>
    <row r="37" spans="1:11" ht="18" customHeight="1">
      <c r="A37" s="83">
        <v>38</v>
      </c>
      <c r="B37" s="87" t="s">
        <v>23</v>
      </c>
      <c r="C37" s="87">
        <v>8</v>
      </c>
      <c r="D37" s="82">
        <f>INDEX('1. závod'!$A:$BN,$C37+3,INDEX('Základní list'!$B:$B,MATCH($B37,'Základní list'!$A:$A,0),1))</f>
        <v>4920</v>
      </c>
      <c r="E37" s="82">
        <f>INDEX('1. závod'!$A:$BN,$C37+3,INDEX('Základní list'!$B:$B,MATCH($B37,'Základní list'!$A:$A,0),1)+2)</f>
        <v>4</v>
      </c>
      <c r="F37" s="84" t="str">
        <f>INDEX('1. závod'!$A:$BN,$C37+3,INDEX('Základní list'!$B:$B,MATCH($B37,'Základní list'!$A:$A,0),1)-1)</f>
        <v>Václav Bárta</v>
      </c>
      <c r="G37" s="87" t="s">
        <v>23</v>
      </c>
      <c r="H37" s="87">
        <v>9</v>
      </c>
      <c r="I37" s="82">
        <f>INDEX('2. závod'!$A:$BN,$H37+3,INDEX('Základní list'!$B:$B,MATCH($G37,'Základní list'!$A:$A,0),1))</f>
        <v>2800</v>
      </c>
      <c r="J37" s="82">
        <f>INDEX('2. závod'!$A:$BN,$H37+3,INDEX('Základní list'!$B:$B,MATCH($G37,'Základní list'!$A:$A,0),1)+2)</f>
        <v>9</v>
      </c>
      <c r="K37" s="84" t="str">
        <f>INDEX('2. závod'!$A:$BN,$H37+3,INDEX('Základní list'!$B:$B,MATCH($G37,'Základní list'!$A:$A,0),1)-1)</f>
        <v>Pavel Sičák</v>
      </c>
    </row>
    <row r="38" spans="1:11" ht="18" customHeight="1">
      <c r="A38" s="83">
        <v>39</v>
      </c>
      <c r="B38" s="87" t="s">
        <v>23</v>
      </c>
      <c r="C38" s="87">
        <v>9</v>
      </c>
      <c r="D38" s="82">
        <f>INDEX('1. závod'!$A:$BN,$C38+3,INDEX('Základní list'!$B:$B,MATCH($B38,'Základní list'!$A:$A,0),1))</f>
        <v>1640</v>
      </c>
      <c r="E38" s="82">
        <f>INDEX('1. závod'!$A:$BN,$C38+3,INDEX('Základní list'!$B:$B,MATCH($B38,'Základní list'!$A:$A,0),1)+2)</f>
        <v>10</v>
      </c>
      <c r="F38" s="84" t="str">
        <f>INDEX('1. závod'!$A:$BN,$C38+3,INDEX('Základní list'!$B:$B,MATCH($B38,'Základní list'!$A:$A,0),1)-1)</f>
        <v>Jaroslav Kameník</v>
      </c>
      <c r="G38" s="87" t="s">
        <v>23</v>
      </c>
      <c r="H38" s="87">
        <v>10</v>
      </c>
      <c r="I38" s="82">
        <f>INDEX('2. závod'!$A:$BN,$H38+3,INDEX('Základní list'!$B:$B,MATCH($G38,'Základní list'!$A:$A,0),1))</f>
        <v>2360</v>
      </c>
      <c r="J38" s="82">
        <f>INDEX('2. závod'!$A:$BN,$H38+3,INDEX('Základní list'!$B:$B,MATCH($G38,'Základní list'!$A:$A,0),1)+2)</f>
        <v>11</v>
      </c>
      <c r="K38" s="84" t="str">
        <f>INDEX('2. závod'!$A:$BN,$H38+3,INDEX('Základní list'!$B:$B,MATCH($G38,'Základní list'!$A:$A,0),1)-1)</f>
        <v>Milan Štěpnička</v>
      </c>
    </row>
    <row r="39" spans="1:11" ht="18" customHeight="1">
      <c r="A39" s="83">
        <v>40</v>
      </c>
      <c r="B39" s="87" t="s">
        <v>23</v>
      </c>
      <c r="C39" s="87">
        <v>10</v>
      </c>
      <c r="D39" s="82">
        <f>INDEX('1. závod'!$A:$BN,$C39+3,INDEX('Základní list'!$B:$B,MATCH($B39,'Základní list'!$A:$A,0),1))</f>
        <v>1900</v>
      </c>
      <c r="E39" s="82">
        <f>INDEX('1. závod'!$A:$BN,$C39+3,INDEX('Základní list'!$B:$B,MATCH($B39,'Základní list'!$A:$A,0),1)+2)</f>
        <v>9</v>
      </c>
      <c r="F39" s="84" t="str">
        <f>INDEX('1. závod'!$A:$BN,$C39+3,INDEX('Základní list'!$B:$B,MATCH($B39,'Základní list'!$A:$A,0),1)-1)</f>
        <v>Petr Funda</v>
      </c>
      <c r="G39" s="87" t="s">
        <v>23</v>
      </c>
      <c r="H39" s="87">
        <v>11</v>
      </c>
      <c r="I39" s="82">
        <f>INDEX('2. závod'!$A:$BN,$H39+3,INDEX('Základní list'!$B:$B,MATCH($G39,'Základní list'!$A:$A,0),1))</f>
        <v>4560</v>
      </c>
      <c r="J39" s="82">
        <f>INDEX('2. závod'!$A:$BN,$H39+3,INDEX('Základní list'!$B:$B,MATCH($G39,'Základní list'!$A:$A,0),1)+2)</f>
        <v>5</v>
      </c>
      <c r="K39" s="84" t="str">
        <f>INDEX('2. závod'!$A:$BN,$H39+3,INDEX('Základní list'!$B:$B,MATCH($G39,'Základní list'!$A:$A,0),1)-1)</f>
        <v>Jiří Ouředníček</v>
      </c>
    </row>
    <row r="40" spans="1:11" ht="18" customHeight="1">
      <c r="A40" s="83">
        <v>41</v>
      </c>
      <c r="B40" s="87" t="s">
        <v>23</v>
      </c>
      <c r="C40" s="87">
        <v>11</v>
      </c>
      <c r="D40" s="82">
        <f>INDEX('1. závod'!$A:$BN,$C40+3,INDEX('Základní list'!$B:$B,MATCH($B40,'Základní list'!$A:$A,0),1))</f>
        <v>2700</v>
      </c>
      <c r="E40" s="82">
        <f>INDEX('1. závod'!$A:$BN,$C40+3,INDEX('Základní list'!$B:$B,MATCH($B40,'Základní list'!$A:$A,0),1)+2)</f>
        <v>6</v>
      </c>
      <c r="F40" s="84" t="str">
        <f>INDEX('1. závod'!$A:$BN,$C40+3,INDEX('Základní list'!$B:$B,MATCH($B40,'Základní list'!$A:$A,0),1)-1)</f>
        <v>Jan Tichý</v>
      </c>
      <c r="G40" s="87" t="s">
        <v>23</v>
      </c>
      <c r="H40" s="87">
        <v>12</v>
      </c>
      <c r="I40" s="82">
        <f>INDEX('2. závod'!$A:$BN,$H40+3,INDEX('Základní list'!$B:$B,MATCH($G40,'Základní list'!$A:$A,0),1))</f>
        <v>2380</v>
      </c>
      <c r="J40" s="82">
        <f>INDEX('2. závod'!$A:$BN,$H40+3,INDEX('Základní list'!$B:$B,MATCH($G40,'Základní list'!$A:$A,0),1)+2)</f>
        <v>10</v>
      </c>
      <c r="K40" s="84" t="str">
        <f>INDEX('2. závod'!$A:$BN,$H40+3,INDEX('Základní list'!$B:$B,MATCH($G40,'Základní list'!$A:$A,0),1)-1)</f>
        <v>Radek Muler</v>
      </c>
    </row>
    <row r="41" spans="1:11" ht="18" customHeight="1">
      <c r="A41" s="83">
        <v>42</v>
      </c>
      <c r="B41" s="87" t="s">
        <v>23</v>
      </c>
      <c r="C41" s="87">
        <v>12</v>
      </c>
      <c r="D41" s="82">
        <f>INDEX('1. závod'!$A:$BN,$C41+3,INDEX('Základní list'!$B:$B,MATCH($B41,'Základní list'!$A:$A,0),1))</f>
        <v>780</v>
      </c>
      <c r="E41" s="82">
        <f>INDEX('1. závod'!$A:$BN,$C41+3,INDEX('Základní list'!$B:$B,MATCH($B41,'Základní list'!$A:$A,0),1)+2)</f>
        <v>12</v>
      </c>
      <c r="F41" s="84" t="str">
        <f>INDEX('1. závod'!$A:$BN,$C41+3,INDEX('Základní list'!$B:$B,MATCH($B41,'Základní list'!$A:$A,0),1)-1)</f>
        <v>Lukáš Man</v>
      </c>
      <c r="G41" s="87" t="s">
        <v>23</v>
      </c>
      <c r="H41" s="87">
        <v>13</v>
      </c>
      <c r="I41" s="82">
        <f>INDEX('2. závod'!$A:$BN,$H41+3,INDEX('Základní list'!$B:$B,MATCH($G41,'Základní list'!$A:$A,0),1))</f>
        <v>5560</v>
      </c>
      <c r="J41" s="82">
        <f>INDEX('2. závod'!$A:$BN,$H41+3,INDEX('Základní list'!$B:$B,MATCH($G41,'Základní list'!$A:$A,0),1)+2)</f>
        <v>3</v>
      </c>
      <c r="K41" s="84" t="str">
        <f>INDEX('2. závod'!$A:$BN,$H41+3,INDEX('Základní list'!$B:$B,MATCH($G41,'Základní list'!$A:$A,0),1)-1)</f>
        <v>David Sigmund</v>
      </c>
    </row>
    <row r="42" spans="1:11" ht="18" customHeight="1">
      <c r="A42" s="83">
        <v>43</v>
      </c>
      <c r="B42" s="87" t="s">
        <v>23</v>
      </c>
      <c r="C42" s="87">
        <v>13</v>
      </c>
      <c r="D42" s="82">
        <f>INDEX('1. závod'!$A:$BN,$C42+3,INDEX('Základní list'!$B:$B,MATCH($B42,'Základní list'!$A:$A,0),1))</f>
        <v>1240</v>
      </c>
      <c r="E42" s="82">
        <f>INDEX('1. závod'!$A:$BN,$C42+3,INDEX('Základní list'!$B:$B,MATCH($B42,'Základní list'!$A:$A,0),1)+2)</f>
        <v>11</v>
      </c>
      <c r="F42" s="84" t="str">
        <f>INDEX('1. závod'!$A:$BN,$C42+3,INDEX('Základní list'!$B:$B,MATCH($B42,'Základní list'!$A:$A,0),1)-1)</f>
        <v>Josef Ševčík</v>
      </c>
      <c r="G42" s="87" t="s">
        <v>20</v>
      </c>
      <c r="H42" s="87">
        <v>1</v>
      </c>
      <c r="I42" s="82">
        <f>INDEX('2. závod'!$A:$BN,$H42+3,INDEX('Základní list'!$B:$B,MATCH($G42,'Základní list'!$A:$A,0),1))</f>
        <v>1220</v>
      </c>
      <c r="J42" s="82">
        <f>INDEX('2. závod'!$A:$BN,$H42+3,INDEX('Základní list'!$B:$B,MATCH($G42,'Základní list'!$A:$A,0),1)+2)</f>
        <v>12</v>
      </c>
      <c r="K42" s="84" t="str">
        <f>INDEX('2. závod'!$A:$BN,$H42+3,INDEX('Základní list'!$B:$B,MATCH($G42,'Základní list'!$A:$A,0),1)-1)</f>
        <v>František Koubek</v>
      </c>
    </row>
    <row r="43" spans="1:11" ht="18" customHeight="1">
      <c r="A43" s="83">
        <v>46</v>
      </c>
      <c r="B43" s="87" t="s">
        <v>20</v>
      </c>
      <c r="C43" s="87">
        <v>1</v>
      </c>
      <c r="D43" s="82">
        <f>INDEX('1. závod'!$A:$BN,$C43+3,INDEX('Základní list'!$B:$B,MATCH($B43,'Základní list'!$A:$A,0),1))</f>
        <v>2580</v>
      </c>
      <c r="E43" s="82">
        <f>INDEX('1. závod'!$A:$BN,$C43+3,INDEX('Základní list'!$B:$B,MATCH($B43,'Základní list'!$A:$A,0),1)+2)</f>
        <v>7</v>
      </c>
      <c r="F43" s="84" t="str">
        <f>INDEX('1. závod'!$A:$BN,$C43+3,INDEX('Základní list'!$B:$B,MATCH($B43,'Základní list'!$A:$A,0),1)-1)</f>
        <v>Roman Bartoň</v>
      </c>
      <c r="G43" s="87" t="s">
        <v>20</v>
      </c>
      <c r="H43" s="87">
        <v>2</v>
      </c>
      <c r="I43" s="82">
        <f>INDEX('2. závod'!$A:$BN,$H43+3,INDEX('Základní list'!$B:$B,MATCH($G43,'Základní list'!$A:$A,0),1))</f>
        <v>4020</v>
      </c>
      <c r="J43" s="82">
        <f>INDEX('2. závod'!$A:$BN,$H43+3,INDEX('Základní list'!$B:$B,MATCH($G43,'Základní list'!$A:$A,0),1)+2)</f>
        <v>5</v>
      </c>
      <c r="K43" s="84" t="str">
        <f>INDEX('2. závod'!$A:$BN,$H43+3,INDEX('Základní list'!$B:$B,MATCH($G43,'Základní list'!$A:$A,0),1)-1)</f>
        <v>František  Pelíšek</v>
      </c>
    </row>
    <row r="44" spans="1:11" ht="18" customHeight="1">
      <c r="A44" s="83">
        <v>47</v>
      </c>
      <c r="B44" s="87" t="s">
        <v>20</v>
      </c>
      <c r="C44" s="87">
        <v>2</v>
      </c>
      <c r="D44" s="82">
        <f>INDEX('1. závod'!$A:$BN,$C44+3,INDEX('Základní list'!$B:$B,MATCH($B44,'Základní list'!$A:$A,0),1))</f>
        <v>2240</v>
      </c>
      <c r="E44" s="82">
        <f>INDEX('1. závod'!$A:$BN,$C44+3,INDEX('Základní list'!$B:$B,MATCH($B44,'Základní list'!$A:$A,0),1)+2)</f>
        <v>8</v>
      </c>
      <c r="F44" s="84" t="str">
        <f>INDEX('1. závod'!$A:$BN,$C44+3,INDEX('Základní list'!$B:$B,MATCH($B44,'Základní list'!$A:$A,0),1)-1)</f>
        <v>Jiří Ouředníček</v>
      </c>
      <c r="G44" s="87" t="s">
        <v>20</v>
      </c>
      <c r="H44" s="87">
        <v>3</v>
      </c>
      <c r="I44" s="82">
        <f>INDEX('2. závod'!$A:$BN,$H44+3,INDEX('Základní list'!$B:$B,MATCH($G44,'Základní list'!$A:$A,0),1))</f>
        <v>13440</v>
      </c>
      <c r="J44" s="82">
        <f>INDEX('2. závod'!$A:$BN,$H44+3,INDEX('Základní list'!$B:$B,MATCH($G44,'Základní list'!$A:$A,0),1)+2)</f>
        <v>1</v>
      </c>
      <c r="K44" s="84" t="str">
        <f>INDEX('2. závod'!$A:$BN,$H44+3,INDEX('Základní list'!$B:$B,MATCH($G44,'Základní list'!$A:$A,0),1)-1)</f>
        <v>Pavel Krýsl</v>
      </c>
    </row>
    <row r="45" spans="1:11" ht="18" customHeight="1">
      <c r="A45" s="83">
        <v>48</v>
      </c>
      <c r="B45" s="87" t="s">
        <v>20</v>
      </c>
      <c r="C45" s="87">
        <v>3</v>
      </c>
      <c r="D45" s="82">
        <f>INDEX('1. závod'!$A:$BN,$C45+3,INDEX('Základní list'!$B:$B,MATCH($B45,'Základní list'!$A:$A,0),1))</f>
        <v>3700</v>
      </c>
      <c r="E45" s="82">
        <f>INDEX('1. závod'!$A:$BN,$C45+3,INDEX('Základní list'!$B:$B,MATCH($B45,'Základní list'!$A:$A,0),1)+2)</f>
        <v>4</v>
      </c>
      <c r="F45" s="84" t="str">
        <f>INDEX('1. závod'!$A:$BN,$C45+3,INDEX('Základní list'!$B:$B,MATCH($B45,'Základní list'!$A:$A,0),1)-1)</f>
        <v>Stanislav Srnka</v>
      </c>
      <c r="G45" s="87" t="s">
        <v>20</v>
      </c>
      <c r="H45" s="87">
        <v>4</v>
      </c>
      <c r="I45" s="82">
        <f>INDEX('2. závod'!$A:$BN,$H45+3,INDEX('Základní list'!$B:$B,MATCH($G45,'Základní list'!$A:$A,0),1))</f>
        <v>3900</v>
      </c>
      <c r="J45" s="82">
        <f>INDEX('2. závod'!$A:$BN,$H45+3,INDEX('Základní list'!$B:$B,MATCH($G45,'Základní list'!$A:$A,0),1)+2)</f>
        <v>6</v>
      </c>
      <c r="K45" s="84" t="str">
        <f>INDEX('2. závod'!$A:$BN,$H45+3,INDEX('Základní list'!$B:$B,MATCH($G45,'Základní list'!$A:$A,0),1)-1)</f>
        <v>Jan Novák</v>
      </c>
    </row>
    <row r="46" spans="1:11" ht="18" customHeight="1">
      <c r="A46" s="83">
        <v>49</v>
      </c>
      <c r="B46" s="87" t="s">
        <v>20</v>
      </c>
      <c r="C46" s="87">
        <v>4</v>
      </c>
      <c r="D46" s="82">
        <f>INDEX('1. závod'!$A:$BN,$C46+3,INDEX('Základní list'!$B:$B,MATCH($B46,'Základní list'!$A:$A,0),1))</f>
        <v>2900</v>
      </c>
      <c r="E46" s="82">
        <f>INDEX('1. závod'!$A:$BN,$C46+3,INDEX('Základní list'!$B:$B,MATCH($B46,'Základní list'!$A:$A,0),1)+2)</f>
        <v>6</v>
      </c>
      <c r="F46" s="84" t="str">
        <f>INDEX('1. závod'!$A:$BN,$C46+3,INDEX('Základní list'!$B:$B,MATCH($B46,'Základní list'!$A:$A,0),1)-1)</f>
        <v>Josef Konopásek</v>
      </c>
      <c r="G46" s="87" t="s">
        <v>20</v>
      </c>
      <c r="H46" s="87">
        <v>5</v>
      </c>
      <c r="I46" s="82">
        <f>INDEX('2. závod'!$A:$BN,$H46+3,INDEX('Základní list'!$B:$B,MATCH($G46,'Základní list'!$A:$A,0),1))</f>
        <v>3440</v>
      </c>
      <c r="J46" s="82">
        <f>INDEX('2. závod'!$A:$BN,$H46+3,INDEX('Základní list'!$B:$B,MATCH($G46,'Základní list'!$A:$A,0),1)+2)</f>
        <v>7</v>
      </c>
      <c r="K46" s="84" t="str">
        <f>INDEX('2. závod'!$A:$BN,$H46+3,INDEX('Základní list'!$B:$B,MATCH($G46,'Základní list'!$A:$A,0),1)-1)</f>
        <v>Petr Havlíček</v>
      </c>
    </row>
    <row r="47" spans="1:11" ht="18" customHeight="1">
      <c r="A47" s="83">
        <v>50</v>
      </c>
      <c r="B47" s="87" t="s">
        <v>20</v>
      </c>
      <c r="C47" s="87">
        <v>5</v>
      </c>
      <c r="D47" s="82">
        <f>INDEX('1. závod'!$A:$BN,$C47+3,INDEX('Základní list'!$B:$B,MATCH($B47,'Základní list'!$A:$A,0),1))</f>
        <v>880</v>
      </c>
      <c r="E47" s="82">
        <f>INDEX('1. závod'!$A:$BN,$C47+3,INDEX('Základní list'!$B:$B,MATCH($B47,'Základní list'!$A:$A,0),1)+2)</f>
        <v>12</v>
      </c>
      <c r="F47" s="84" t="str">
        <f>INDEX('1. závod'!$A:$BN,$C47+3,INDEX('Základní list'!$B:$B,MATCH($B47,'Základní list'!$A:$A,0),1)-1)</f>
        <v>Jozef Dohnal</v>
      </c>
      <c r="G47" s="87" t="s">
        <v>20</v>
      </c>
      <c r="H47" s="87">
        <v>6</v>
      </c>
      <c r="I47" s="82">
        <f>INDEX('2. závod'!$A:$BN,$H47+3,INDEX('Základní list'!$B:$B,MATCH($G47,'Základní list'!$A:$A,0),1))</f>
        <v>2660</v>
      </c>
      <c r="J47" s="82">
        <f>INDEX('2. závod'!$A:$BN,$H47+3,INDEX('Základní list'!$B:$B,MATCH($G47,'Základní list'!$A:$A,0),1)+2)</f>
        <v>8</v>
      </c>
      <c r="K47" s="84" t="str">
        <f>INDEX('2. závod'!$A:$BN,$H47+3,INDEX('Základní list'!$B:$B,MATCH($G47,'Základní list'!$A:$A,0),1)-1)</f>
        <v>Jaroslav Kameník</v>
      </c>
    </row>
    <row r="48" spans="1:11" ht="18" customHeight="1">
      <c r="A48" s="83">
        <v>51</v>
      </c>
      <c r="B48" s="87" t="s">
        <v>20</v>
      </c>
      <c r="C48" s="87">
        <v>6</v>
      </c>
      <c r="D48" s="82">
        <f>INDEX('1. závod'!$A:$BN,$C48+3,INDEX('Základní list'!$B:$B,MATCH($B48,'Základní list'!$A:$A,0),1))</f>
        <v>5740</v>
      </c>
      <c r="E48" s="82">
        <f>INDEX('1. závod'!$A:$BN,$C48+3,INDEX('Základní list'!$B:$B,MATCH($B48,'Základní list'!$A:$A,0),1)+2)</f>
        <v>2</v>
      </c>
      <c r="F48" s="84" t="str">
        <f>INDEX('1. závod'!$A:$BN,$C48+3,INDEX('Základní list'!$B:$B,MATCH($B48,'Základní list'!$A:$A,0),1)-1)</f>
        <v>Radek Černý</v>
      </c>
      <c r="G48" s="87" t="s">
        <v>20</v>
      </c>
      <c r="H48" s="87">
        <v>7</v>
      </c>
      <c r="I48" s="82">
        <f>INDEX('2. závod'!$A:$BN,$H48+3,INDEX('Základní list'!$B:$B,MATCH($G48,'Základní list'!$A:$A,0),1))</f>
        <v>2440</v>
      </c>
      <c r="J48" s="82">
        <f>INDEX('2. závod'!$A:$BN,$H48+3,INDEX('Základní list'!$B:$B,MATCH($G48,'Základní list'!$A:$A,0),1)+2)</f>
        <v>9</v>
      </c>
      <c r="K48" s="84" t="str">
        <f>INDEX('2. závod'!$A:$BN,$H48+3,INDEX('Základní list'!$B:$B,MATCH($G48,'Základní list'!$A:$A,0),1)-1)</f>
        <v>Václav Hulec</v>
      </c>
    </row>
    <row r="49" spans="1:11" ht="18" customHeight="1">
      <c r="A49" s="83">
        <v>52</v>
      </c>
      <c r="B49" s="87" t="s">
        <v>20</v>
      </c>
      <c r="C49" s="87">
        <v>7</v>
      </c>
      <c r="D49" s="82">
        <f>INDEX('1. závod'!$A:$BN,$C49+3,INDEX('Základní list'!$B:$B,MATCH($B49,'Základní list'!$A:$A,0),1))</f>
        <v>900</v>
      </c>
      <c r="E49" s="82">
        <f>INDEX('1. závod'!$A:$BN,$C49+3,INDEX('Základní list'!$B:$B,MATCH($B49,'Základní list'!$A:$A,0),1)+2)</f>
        <v>11</v>
      </c>
      <c r="F49" s="84" t="str">
        <f>INDEX('1. závod'!$A:$BN,$C49+3,INDEX('Základní list'!$B:$B,MATCH($B49,'Základní list'!$A:$A,0),1)-1)</f>
        <v>Petr Vymazal</v>
      </c>
      <c r="G49" s="87" t="s">
        <v>20</v>
      </c>
      <c r="H49" s="87">
        <v>8</v>
      </c>
      <c r="I49" s="82">
        <f>INDEX('2. závod'!$A:$BN,$H49+3,INDEX('Základní list'!$B:$B,MATCH($G49,'Základní list'!$A:$A,0),1))</f>
        <v>7920</v>
      </c>
      <c r="J49" s="82">
        <f>INDEX('2. závod'!$A:$BN,$H49+3,INDEX('Základní list'!$B:$B,MATCH($G49,'Základní list'!$A:$A,0),1)+2)</f>
        <v>2</v>
      </c>
      <c r="K49" s="84" t="str">
        <f>INDEX('2. závod'!$A:$BN,$H49+3,INDEX('Základní list'!$B:$B,MATCH($G49,'Základní list'!$A:$A,0),1)-1)</f>
        <v>Milan Tychler</v>
      </c>
    </row>
    <row r="50" spans="1:11" ht="18" customHeight="1">
      <c r="A50" s="83">
        <v>53</v>
      </c>
      <c r="B50" s="87" t="s">
        <v>20</v>
      </c>
      <c r="C50" s="87">
        <v>8</v>
      </c>
      <c r="D50" s="82">
        <f>INDEX('1. závod'!$A:$BN,$C50+3,INDEX('Základní list'!$B:$B,MATCH($B50,'Základní list'!$A:$A,0),1))</f>
        <v>4680</v>
      </c>
      <c r="E50" s="82">
        <f>INDEX('1. závod'!$A:$BN,$C50+3,INDEX('Základní list'!$B:$B,MATCH($B50,'Základní list'!$A:$A,0),1)+2)</f>
        <v>3</v>
      </c>
      <c r="F50" s="84" t="str">
        <f>INDEX('1. závod'!$A:$BN,$C50+3,INDEX('Základní list'!$B:$B,MATCH($B50,'Základní list'!$A:$A,0),1)-1)</f>
        <v>Glinskiy Sergey</v>
      </c>
      <c r="G50" s="87" t="s">
        <v>20</v>
      </c>
      <c r="H50" s="87">
        <v>9</v>
      </c>
      <c r="I50" s="82">
        <f>INDEX('2. závod'!$A:$BN,$H50+3,INDEX('Základní list'!$B:$B,MATCH($G50,'Základní list'!$A:$A,0),1))</f>
        <v>4780</v>
      </c>
      <c r="J50" s="82">
        <f>INDEX('2. závod'!$A:$BN,$H50+3,INDEX('Základní list'!$B:$B,MATCH($G50,'Základní list'!$A:$A,0),1)+2)</f>
        <v>4</v>
      </c>
      <c r="K50" s="84" t="str">
        <f>INDEX('2. závod'!$A:$BN,$H50+3,INDEX('Základní list'!$B:$B,MATCH($G50,'Základní list'!$A:$A,0),1)-1)</f>
        <v>Josef Peřina</v>
      </c>
    </row>
    <row r="51" spans="1:11" ht="18" customHeight="1">
      <c r="A51" s="83">
        <v>54</v>
      </c>
      <c r="B51" s="87" t="s">
        <v>20</v>
      </c>
      <c r="C51" s="87">
        <v>9</v>
      </c>
      <c r="D51" s="82">
        <f>INDEX('1. závod'!$A:$BN,$C51+3,INDEX('Základní list'!$B:$B,MATCH($B51,'Základní list'!$A:$A,0),1))</f>
        <v>200</v>
      </c>
      <c r="E51" s="82">
        <f>INDEX('1. závod'!$A:$BN,$C51+3,INDEX('Základní list'!$B:$B,MATCH($B51,'Základní list'!$A:$A,0),1)+2)</f>
        <v>13</v>
      </c>
      <c r="F51" s="84" t="str">
        <f>INDEX('1. závod'!$A:$BN,$C51+3,INDEX('Základní list'!$B:$B,MATCH($B51,'Základní list'!$A:$A,0),1)-1)</f>
        <v>Michal Řehoř</v>
      </c>
      <c r="G51" s="87" t="s">
        <v>20</v>
      </c>
      <c r="H51" s="87">
        <v>10</v>
      </c>
      <c r="I51" s="82">
        <f>INDEX('2. závod'!$A:$BN,$H51+3,INDEX('Základní list'!$B:$B,MATCH($G51,'Základní list'!$A:$A,0),1))</f>
        <v>5040</v>
      </c>
      <c r="J51" s="82">
        <f>INDEX('2. závod'!$A:$BN,$H51+3,INDEX('Základní list'!$B:$B,MATCH($G51,'Základní list'!$A:$A,0),1)+2)</f>
        <v>3</v>
      </c>
      <c r="K51" s="84" t="str">
        <f>INDEX('2. závod'!$A:$BN,$H51+3,INDEX('Základní list'!$B:$B,MATCH($G51,'Základní list'!$A:$A,0),1)-1)</f>
        <v>Roman Hladík</v>
      </c>
    </row>
    <row r="52" spans="1:11" ht="18" customHeight="1">
      <c r="A52" s="83">
        <v>55</v>
      </c>
      <c r="B52" s="87" t="s">
        <v>20</v>
      </c>
      <c r="C52" s="87">
        <v>10</v>
      </c>
      <c r="D52" s="82">
        <f>INDEX('1. závod'!$A:$BN,$C52+3,INDEX('Základní list'!$B:$B,MATCH($B52,'Základní list'!$A:$A,0),1))</f>
        <v>3340</v>
      </c>
      <c r="E52" s="82">
        <f>INDEX('1. závod'!$A:$BN,$C52+3,INDEX('Základní list'!$B:$B,MATCH($B52,'Základní list'!$A:$A,0),1)+2)</f>
        <v>5</v>
      </c>
      <c r="F52" s="84" t="str">
        <f>INDEX('1. závod'!$A:$BN,$C52+3,INDEX('Základní list'!$B:$B,MATCH($B52,'Základní list'!$A:$A,0),1)-1)</f>
        <v>Václav Hanousek</v>
      </c>
      <c r="G52" s="87" t="s">
        <v>20</v>
      </c>
      <c r="H52" s="87">
        <v>11</v>
      </c>
      <c r="I52" s="82">
        <f>INDEX('2. závod'!$A:$BN,$H52+3,INDEX('Základní list'!$B:$B,MATCH($G52,'Základní list'!$A:$A,0),1))</f>
        <v>1660</v>
      </c>
      <c r="J52" s="82">
        <f>INDEX('2. závod'!$A:$BN,$H52+3,INDEX('Základní list'!$B:$B,MATCH($G52,'Základní list'!$A:$A,0),1)+2)</f>
        <v>11</v>
      </c>
      <c r="K52" s="84" t="str">
        <f>INDEX('2. závod'!$A:$BN,$H52+3,INDEX('Základní list'!$B:$B,MATCH($G52,'Základní list'!$A:$A,0),1)-1)</f>
        <v>Petr Chadraba</v>
      </c>
    </row>
    <row r="53" spans="1:11" ht="18" customHeight="1">
      <c r="A53" s="83">
        <v>56</v>
      </c>
      <c r="B53" s="87" t="s">
        <v>20</v>
      </c>
      <c r="C53" s="87">
        <v>11</v>
      </c>
      <c r="D53" s="82">
        <f>INDEX('1. závod'!$A:$BN,$C53+3,INDEX('Základní list'!$B:$B,MATCH($B53,'Základní list'!$A:$A,0),1))</f>
        <v>2200</v>
      </c>
      <c r="E53" s="82">
        <f>INDEX('1. závod'!$A:$BN,$C53+3,INDEX('Základní list'!$B:$B,MATCH($B53,'Základní list'!$A:$A,0),1)+2)</f>
        <v>9</v>
      </c>
      <c r="F53" s="84" t="str">
        <f>INDEX('1. závod'!$A:$BN,$C53+3,INDEX('Základní list'!$B:$B,MATCH($B53,'Základní list'!$A:$A,0),1)-1)</f>
        <v>Pavel Sičák</v>
      </c>
      <c r="G53" s="87" t="s">
        <v>20</v>
      </c>
      <c r="H53" s="87">
        <v>12</v>
      </c>
      <c r="I53" s="82">
        <f>INDEX('2. závod'!$A:$BN,$H53+3,INDEX('Základní list'!$B:$B,MATCH($G53,'Základní list'!$A:$A,0),1))</f>
        <v>2260</v>
      </c>
      <c r="J53" s="82">
        <f>INDEX('2. závod'!$A:$BN,$H53+3,INDEX('Základní list'!$B:$B,MATCH($G53,'Základní list'!$A:$A,0),1)+2)</f>
        <v>10</v>
      </c>
      <c r="K53" s="84" t="str">
        <f>INDEX('2. závod'!$A:$BN,$H53+3,INDEX('Základní list'!$B:$B,MATCH($G53,'Základní list'!$A:$A,0),1)-1)</f>
        <v>Lukáš Man</v>
      </c>
    </row>
    <row r="54" spans="1:11" ht="18" customHeight="1">
      <c r="A54" s="83">
        <v>57</v>
      </c>
      <c r="B54" s="87" t="s">
        <v>20</v>
      </c>
      <c r="C54" s="87">
        <v>12</v>
      </c>
      <c r="D54" s="82">
        <f>INDEX('1. závod'!$A:$BN,$C54+3,INDEX('Základní list'!$B:$B,MATCH($B54,'Základní list'!$A:$A,0),1))</f>
        <v>6720</v>
      </c>
      <c r="E54" s="82">
        <f>INDEX('1. závod'!$A:$BN,$C54+3,INDEX('Základní list'!$B:$B,MATCH($B54,'Základní list'!$A:$A,0),1)+2)</f>
        <v>1</v>
      </c>
      <c r="F54" s="84" t="str">
        <f>INDEX('1. závod'!$A:$BN,$C54+3,INDEX('Základní list'!$B:$B,MATCH($B54,'Základní list'!$A:$A,0),1)-1)</f>
        <v>Martin Bruckner</v>
      </c>
      <c r="G54" s="87" t="s">
        <v>20</v>
      </c>
      <c r="H54" s="87">
        <v>13</v>
      </c>
      <c r="I54" s="82">
        <f>INDEX('2. závod'!$A:$BN,$H54+3,INDEX('Základní list'!$B:$B,MATCH($G54,'Základní list'!$A:$A,0),1))</f>
        <v>460</v>
      </c>
      <c r="J54" s="82">
        <f>INDEX('2. závod'!$A:$BN,$H54+3,INDEX('Základní list'!$B:$B,MATCH($G54,'Základní list'!$A:$A,0),1)+2)</f>
        <v>13</v>
      </c>
      <c r="K54" s="84" t="str">
        <f>INDEX('2. závod'!$A:$BN,$H54+3,INDEX('Základní list'!$B:$B,MATCH($G54,'Základní list'!$A:$A,0),1)-1)</f>
        <v>Petr Toth</v>
      </c>
    </row>
    <row r="55" spans="1:11" ht="18" customHeight="1">
      <c r="A55" s="83">
        <v>58</v>
      </c>
      <c r="B55" s="87" t="s">
        <v>20</v>
      </c>
      <c r="C55" s="87">
        <v>13</v>
      </c>
      <c r="D55" s="82">
        <f>INDEX('1. závod'!$A:$BN,$C55+3,INDEX('Základní list'!$B:$B,MATCH($B55,'Základní list'!$A:$A,0),1))</f>
        <v>2100</v>
      </c>
      <c r="E55" s="82">
        <f>INDEX('1. závod'!$A:$BN,$C55+3,INDEX('Základní list'!$B:$B,MATCH($B55,'Základní list'!$A:$A,0),1)+2)</f>
        <v>10</v>
      </c>
      <c r="F55" s="84" t="str">
        <f>INDEX('1. závod'!$A:$BN,$C55+3,INDEX('Základní list'!$B:$B,MATCH($B55,'Základní list'!$A:$A,0),1)-1)</f>
        <v>František Koubek</v>
      </c>
      <c r="G55" s="87" t="s">
        <v>20</v>
      </c>
      <c r="H55" s="87">
        <v>14</v>
      </c>
      <c r="I55" s="82">
        <f>INDEX('2. závod'!$A:$BN,$H55+3,INDEX('Základní list'!$B:$B,MATCH($G55,'Základní list'!$A:$A,0),1))</f>
        <v>0</v>
      </c>
      <c r="J55" s="82">
        <f>INDEX('2. závod'!$A:$BN,$H55+3,INDEX('Základní list'!$B:$B,MATCH($G55,'Základní list'!$A:$A,0),1)+2)</f>
      </c>
      <c r="K55" s="84">
        <f>INDEX('2. závod'!$A:$BN,$H55+3,INDEX('Základní list'!$B:$B,MATCH($G55,'Základní list'!$A:$A,0),1)-1)</f>
      </c>
    </row>
    <row r="56" spans="2:8" ht="12.75">
      <c r="B56" s="86"/>
      <c r="C56" s="86"/>
      <c r="G56" s="86"/>
      <c r="H56" s="86"/>
    </row>
    <row r="57" spans="2:8" ht="12.75">
      <c r="B57" s="86"/>
      <c r="C57" s="86"/>
      <c r="G57" s="86"/>
      <c r="H57" s="86"/>
    </row>
    <row r="58" spans="2:8" ht="12.75">
      <c r="B58" s="86"/>
      <c r="C58" s="86"/>
      <c r="G58" s="86"/>
      <c r="H58" s="86"/>
    </row>
    <row r="59" spans="2:8" ht="12.75">
      <c r="B59" s="86"/>
      <c r="C59" s="86"/>
      <c r="G59" s="86"/>
      <c r="H59" s="86"/>
    </row>
    <row r="60" spans="2:8" ht="12.75">
      <c r="B60" s="86"/>
      <c r="C60" s="86"/>
      <c r="G60" s="86"/>
      <c r="H60" s="86"/>
    </row>
    <row r="61" spans="2:8" ht="12.75">
      <c r="B61" s="86"/>
      <c r="C61" s="86"/>
      <c r="G61" s="86"/>
      <c r="H61" s="86"/>
    </row>
    <row r="62" spans="2:8" ht="12.75">
      <c r="B62" s="86"/>
      <c r="C62" s="86"/>
      <c r="G62" s="86"/>
      <c r="H62" s="86"/>
    </row>
    <row r="63" spans="2:8" ht="12.75">
      <c r="B63" s="86"/>
      <c r="C63" s="86"/>
      <c r="G63" s="86"/>
      <c r="H63" s="86"/>
    </row>
    <row r="64" spans="2:8" ht="12.75">
      <c r="B64" s="86"/>
      <c r="C64" s="86"/>
      <c r="G64" s="86"/>
      <c r="H64" s="86"/>
    </row>
    <row r="65" spans="2:8" ht="12.75">
      <c r="B65" s="86"/>
      <c r="C65" s="86"/>
      <c r="G65" s="86"/>
      <c r="H65" s="86"/>
    </row>
    <row r="66" spans="2:8" ht="12.75">
      <c r="B66" s="86"/>
      <c r="C66" s="86"/>
      <c r="G66" s="86"/>
      <c r="H66" s="86"/>
    </row>
    <row r="67" spans="2:8" ht="12.75">
      <c r="B67" s="86"/>
      <c r="C67" s="86"/>
      <c r="G67" s="86"/>
      <c r="H67" s="86"/>
    </row>
    <row r="68" spans="2:8" ht="12.75">
      <c r="B68" s="86"/>
      <c r="C68" s="86"/>
      <c r="G68" s="86"/>
      <c r="H68" s="86"/>
    </row>
    <row r="69" spans="2:8" ht="12.75">
      <c r="B69" s="86"/>
      <c r="C69" s="86"/>
      <c r="G69" s="86"/>
      <c r="H69" s="86"/>
    </row>
    <row r="70" spans="2:8" ht="12.75">
      <c r="B70" s="86"/>
      <c r="C70" s="86"/>
      <c r="G70" s="86"/>
      <c r="H70" s="86"/>
    </row>
    <row r="71" spans="2:8" ht="12.75">
      <c r="B71" s="86"/>
      <c r="C71" s="86"/>
      <c r="G71" s="86"/>
      <c r="H71" s="86"/>
    </row>
    <row r="72" spans="2:8" ht="12.75">
      <c r="B72" s="86"/>
      <c r="C72" s="86"/>
      <c r="G72" s="86"/>
      <c r="H72" s="86"/>
    </row>
    <row r="73" spans="2:8" ht="12.75">
      <c r="B73" s="86"/>
      <c r="C73" s="86"/>
      <c r="G73" s="86"/>
      <c r="H73" s="86"/>
    </row>
    <row r="74" spans="2:8" ht="12.75">
      <c r="B74" s="86"/>
      <c r="C74" s="86"/>
      <c r="G74" s="86"/>
      <c r="H74" s="86"/>
    </row>
    <row r="75" spans="2:3" ht="12.75">
      <c r="B75" s="86"/>
      <c r="C75" s="86"/>
    </row>
    <row r="76" spans="2:3" ht="12.75">
      <c r="B76" s="86"/>
      <c r="C76" s="86"/>
    </row>
    <row r="77" spans="2:3" ht="12.75">
      <c r="B77" s="86"/>
      <c r="C77" s="86"/>
    </row>
    <row r="78" spans="2:3" ht="12.75">
      <c r="B78" s="86"/>
      <c r="C78" s="86"/>
    </row>
    <row r="79" spans="2:3" ht="12.75">
      <c r="B79" s="86"/>
      <c r="C79" s="86"/>
    </row>
    <row r="80" spans="2:3" ht="12.75">
      <c r="B80" s="86"/>
      <c r="C80" s="86"/>
    </row>
    <row r="81" spans="2:3" ht="12.75">
      <c r="B81" s="86"/>
      <c r="C81" s="86"/>
    </row>
    <row r="82" spans="2:3" ht="12.75">
      <c r="B82" s="86"/>
      <c r="C82" s="86"/>
    </row>
    <row r="83" spans="2:3" ht="12.75">
      <c r="B83" s="86"/>
      <c r="C83" s="86"/>
    </row>
    <row r="84" spans="2:3" ht="12.75">
      <c r="B84" s="86"/>
      <c r="C84" s="86"/>
    </row>
    <row r="85" spans="2:3" ht="12.75">
      <c r="B85" s="86"/>
      <c r="C85" s="86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64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PageLayoutView="0" workbookViewId="0" topLeftCell="A28">
      <selection activeCell="A69" sqref="A69:A71"/>
    </sheetView>
  </sheetViews>
  <sheetFormatPr defaultColWidth="9.00390625" defaultRowHeight="12.75" outlineLevelCol="1"/>
  <cols>
    <col min="1" max="1" width="28.375" style="0" customWidth="1"/>
    <col min="2" max="2" width="6.625" style="0" customWidth="1"/>
    <col min="3" max="3" width="23.125" style="0" customWidth="1"/>
    <col min="4" max="4" width="7.25390625" style="0" customWidth="1"/>
    <col min="5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6.2539062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468" t="s">
        <v>64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</row>
    <row r="2" spans="1:16" ht="7.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2.75">
      <c r="A3" s="469" t="s">
        <v>63</v>
      </c>
      <c r="B3" s="461" t="s">
        <v>85</v>
      </c>
      <c r="C3" s="463" t="s">
        <v>38</v>
      </c>
      <c r="D3" s="427" t="s">
        <v>40</v>
      </c>
      <c r="E3" s="428"/>
      <c r="F3" s="428"/>
      <c r="G3" s="428"/>
      <c r="H3" s="434"/>
      <c r="I3" s="427" t="s">
        <v>41</v>
      </c>
      <c r="J3" s="428"/>
      <c r="K3" s="428"/>
      <c r="L3" s="428"/>
      <c r="M3" s="434"/>
      <c r="N3" s="416" t="s">
        <v>62</v>
      </c>
      <c r="O3" s="416"/>
      <c r="P3" s="417"/>
    </row>
    <row r="4" spans="1:16" ht="12.75">
      <c r="A4" s="470"/>
      <c r="B4" s="462"/>
      <c r="C4" s="464"/>
      <c r="D4" s="408" t="s">
        <v>61</v>
      </c>
      <c r="E4" s="409"/>
      <c r="F4" s="465" t="s">
        <v>62</v>
      </c>
      <c r="G4" s="466"/>
      <c r="H4" s="467"/>
      <c r="I4" s="408" t="s">
        <v>61</v>
      </c>
      <c r="J4" s="409"/>
      <c r="K4" s="465" t="s">
        <v>62</v>
      </c>
      <c r="L4" s="466"/>
      <c r="M4" s="467"/>
      <c r="N4" s="419"/>
      <c r="O4" s="419"/>
      <c r="P4" s="420"/>
    </row>
    <row r="5" spans="1:16" ht="16.5" thickBot="1">
      <c r="A5" s="470"/>
      <c r="B5" s="462"/>
      <c r="C5" s="464"/>
      <c r="D5" s="71" t="s">
        <v>4</v>
      </c>
      <c r="E5" s="66" t="s">
        <v>16</v>
      </c>
      <c r="F5" s="66" t="s">
        <v>4</v>
      </c>
      <c r="G5" s="66" t="s">
        <v>6</v>
      </c>
      <c r="H5" s="67" t="s">
        <v>5</v>
      </c>
      <c r="I5" s="71" t="s">
        <v>4</v>
      </c>
      <c r="J5" s="66" t="s">
        <v>16</v>
      </c>
      <c r="K5" s="66" t="s">
        <v>4</v>
      </c>
      <c r="L5" s="66" t="s">
        <v>6</v>
      </c>
      <c r="M5" s="67" t="s">
        <v>5</v>
      </c>
      <c r="N5" s="70" t="s">
        <v>4</v>
      </c>
      <c r="O5" s="66" t="s">
        <v>6</v>
      </c>
      <c r="P5" s="67" t="s">
        <v>5</v>
      </c>
    </row>
    <row r="6" spans="1:16" ht="12.75" customHeight="1">
      <c r="A6" s="477" t="s">
        <v>184</v>
      </c>
      <c r="B6" s="175">
        <v>16</v>
      </c>
      <c r="C6" s="176" t="str">
        <f>IF(ISBLANK($B6),"",INDEX('Výsledková listina'!PRINT_AREA,MATCH($B6,'Výsledková listina'!$E:$E,0),2))</f>
        <v>Milan Tychler</v>
      </c>
      <c r="D6" s="177">
        <f>IF(ISBLANK($B6),"",INDEX('Výsledková listina'!PRINT_AREA,MATCH($B6,'Výsledková listina'!$E:$E,0),8))</f>
        <v>5120</v>
      </c>
      <c r="E6" s="178">
        <f>IF(ISBLANK($B6),"",INDEX('Výsledková listina'!PRINT_AREA,MATCH($B6,'Výsledková listina'!$E:$E,0),9))</f>
        <v>2</v>
      </c>
      <c r="F6" s="346"/>
      <c r="G6" s="346"/>
      <c r="H6" s="264"/>
      <c r="I6" s="347">
        <f>IF(ISBLANK($B6),"",INDEX('Výsledková listina'!PRINT_AREA,MATCH($B6,'Výsledková listina'!$E:$E,0),12))</f>
        <v>7920</v>
      </c>
      <c r="J6" s="178">
        <f>IF(ISBLANK($B6),"",INDEX('Výsledková listina'!PRINT_AREA,MATCH($B6,'Výsledková listina'!$E:$E,0),13))</f>
        <v>2</v>
      </c>
      <c r="K6" s="346"/>
      <c r="L6" s="346"/>
      <c r="M6" s="264"/>
      <c r="N6" s="348"/>
      <c r="O6" s="349"/>
      <c r="P6" s="264"/>
    </row>
    <row r="7" spans="1:16" ht="12.75" customHeight="1">
      <c r="A7" s="478"/>
      <c r="B7" s="179">
        <v>17</v>
      </c>
      <c r="C7" s="180" t="str">
        <f>IF(ISBLANK($B7),"",INDEX('Výsledková listina'!PRINT_AREA,MATCH($B7,'Výsledková listina'!$E:$E,0),2))</f>
        <v>Vladimír Hrabal</v>
      </c>
      <c r="D7" s="181">
        <f>IF(ISBLANK($B7),"",INDEX('Výsledková listina'!PRINT_AREA,MATCH($B7,'Výsledková listina'!$E:$E,0),8))</f>
        <v>6800</v>
      </c>
      <c r="E7" s="182">
        <f>IF(ISBLANK($B7),"",INDEX('Výsledková listina'!PRINT_AREA,MATCH($B7,'Výsledková listina'!$E:$E,0),9))</f>
        <v>2</v>
      </c>
      <c r="F7" s="263">
        <v>21040</v>
      </c>
      <c r="G7" s="263">
        <v>6</v>
      </c>
      <c r="H7" s="265">
        <v>1</v>
      </c>
      <c r="I7" s="350">
        <f>IF(ISBLANK($B7),"",INDEX('Výsledková listina'!PRINT_AREA,MATCH($B7,'Výsledková listina'!$E:$E,0),12))</f>
        <v>14400</v>
      </c>
      <c r="J7" s="182">
        <f>IF(ISBLANK($B7),"",INDEX('Výsledková listina'!PRINT_AREA,MATCH($B7,'Výsledková listina'!$E:$E,0),13))</f>
        <v>1</v>
      </c>
      <c r="K7" s="263">
        <v>29160</v>
      </c>
      <c r="L7" s="263">
        <v>13</v>
      </c>
      <c r="M7" s="265">
        <v>3</v>
      </c>
      <c r="N7" s="351">
        <v>50200</v>
      </c>
      <c r="O7" s="267">
        <v>19</v>
      </c>
      <c r="P7" s="265">
        <v>1</v>
      </c>
    </row>
    <row r="8" spans="1:16" ht="13.5" customHeight="1" thickBot="1">
      <c r="A8" s="479"/>
      <c r="B8" s="183">
        <v>18</v>
      </c>
      <c r="C8" s="184" t="str">
        <f>IF(ISBLANK($B8),"",INDEX('Výsledková listina'!PRINT_AREA,MATCH($B8,'Výsledková listina'!$E:$E,0),2))</f>
        <v>Pavel Bořuta</v>
      </c>
      <c r="D8" s="185">
        <f>IF(ISBLANK($B8),"",INDEX('Výsledková listina'!PRINT_AREA,MATCH($B8,'Výsledková listina'!$E:$E,0),8))</f>
        <v>9120</v>
      </c>
      <c r="E8" s="186">
        <f>IF(ISBLANK($B8),"",INDEX('Výsledková listina'!PRINT_AREA,MATCH($B8,'Výsledková listina'!$E:$E,0),9))</f>
        <v>2</v>
      </c>
      <c r="F8" s="352"/>
      <c r="G8" s="352"/>
      <c r="H8" s="266"/>
      <c r="I8" s="353">
        <f>IF(ISBLANK($B8),"",INDEX('Výsledková listina'!PRINT_AREA,MATCH($B8,'Výsledková listina'!$E:$E,0),12))</f>
        <v>6840</v>
      </c>
      <c r="J8" s="186">
        <f>IF(ISBLANK($B8),"",INDEX('Výsledková listina'!PRINT_AREA,MATCH($B8,'Výsledková listina'!$E:$E,0),13))</f>
        <v>10</v>
      </c>
      <c r="K8" s="352"/>
      <c r="L8" s="352"/>
      <c r="M8" s="266"/>
      <c r="N8" s="354"/>
      <c r="O8" s="355"/>
      <c r="P8" s="266"/>
    </row>
    <row r="9" spans="1:16" ht="12.75" customHeight="1">
      <c r="A9" s="480" t="s">
        <v>191</v>
      </c>
      <c r="B9" s="199">
        <v>37</v>
      </c>
      <c r="C9" s="200" t="str">
        <f>IF(ISBLANK($B9),"",INDEX('Výsledková listina'!PRINT_AREA,MATCH($B9,'Výsledková listina'!$E:$E,0),2))</f>
        <v>Roman Hladík</v>
      </c>
      <c r="D9" s="201">
        <f>IF(ISBLANK($B9),"",INDEX('Výsledková listina'!PRINT_AREA,MATCH($B9,'Výsledková listina'!$E:$E,0),8))</f>
        <v>10420</v>
      </c>
      <c r="E9" s="202">
        <f>IF(ISBLANK($B9),"",INDEX('Výsledková listina'!PRINT_AREA,MATCH($B9,'Výsledková listina'!$E:$E,0),9))</f>
        <v>1</v>
      </c>
      <c r="F9" s="374"/>
      <c r="G9" s="374"/>
      <c r="H9" s="269"/>
      <c r="I9" s="375">
        <f>IF(ISBLANK($B9),"",INDEX('Výsledková listina'!PRINT_AREA,MATCH($B9,'Výsledková listina'!$E:$E,0),12))</f>
        <v>5040</v>
      </c>
      <c r="J9" s="202">
        <f>IF(ISBLANK($B9),"",INDEX('Výsledková listina'!PRINT_AREA,MATCH($B9,'Výsledková listina'!$E:$E,0),13))</f>
        <v>3</v>
      </c>
      <c r="K9" s="374"/>
      <c r="L9" s="374"/>
      <c r="M9" s="269"/>
      <c r="N9" s="376"/>
      <c r="O9" s="377"/>
      <c r="P9" s="269"/>
    </row>
    <row r="10" spans="1:16" ht="12.75" customHeight="1">
      <c r="A10" s="481"/>
      <c r="B10" s="203">
        <v>38</v>
      </c>
      <c r="C10" s="204" t="str">
        <f>IF(ISBLANK($B10),"",INDEX('Výsledková listina'!PRINT_AREA,MATCH($B10,'Výsledková listina'!$E:$E,0),2))</f>
        <v>Pavel Smola</v>
      </c>
      <c r="D10" s="205">
        <f>IF(ISBLANK($B10),"",INDEX('Výsledková listina'!PRINT_AREA,MATCH($B10,'Výsledková listina'!$E:$E,0),8))</f>
        <v>3820</v>
      </c>
      <c r="E10" s="206">
        <f>IF(ISBLANK($B10),"",INDEX('Výsledková listina'!PRINT_AREA,MATCH($B10,'Výsledková listina'!$E:$E,0),9))</f>
        <v>5</v>
      </c>
      <c r="F10" s="258">
        <v>22500</v>
      </c>
      <c r="G10" s="258">
        <v>7</v>
      </c>
      <c r="H10" s="268">
        <v>2</v>
      </c>
      <c r="I10" s="378">
        <f>IF(ISBLANK($B10),"",INDEX('Výsledková listina'!PRINT_AREA,MATCH($B10,'Výsledková listina'!$E:$E,0),12))</f>
        <v>5460</v>
      </c>
      <c r="J10" s="206">
        <f>IF(ISBLANK($B10),"",INDEX('Výsledková listina'!PRINT_AREA,MATCH($B10,'Výsledková listina'!$E:$E,0),13))</f>
        <v>9</v>
      </c>
      <c r="K10" s="258">
        <v>23420</v>
      </c>
      <c r="L10" s="258">
        <v>13</v>
      </c>
      <c r="M10" s="268">
        <v>3</v>
      </c>
      <c r="N10" s="379">
        <v>45920</v>
      </c>
      <c r="O10" s="276">
        <v>20</v>
      </c>
      <c r="P10" s="268">
        <v>2</v>
      </c>
    </row>
    <row r="11" spans="1:16" ht="13.5" customHeight="1" thickBot="1">
      <c r="A11" s="482"/>
      <c r="B11" s="207">
        <v>39</v>
      </c>
      <c r="C11" s="208" t="str">
        <f>IF(ISBLANK($B11),"",INDEX('Výsledková listina'!PRINT_AREA,MATCH($B11,'Výsledková listina'!$E:$E,0),2))</f>
        <v>Michal Soukup</v>
      </c>
      <c r="D11" s="209">
        <f>IF(ISBLANK($B11),"",INDEX('Výsledková listina'!PRINT_AREA,MATCH($B11,'Výsledková listina'!$E:$E,0),8))</f>
        <v>8260</v>
      </c>
      <c r="E11" s="210">
        <f>IF(ISBLANK($B11),"",INDEX('Výsledková listina'!PRINT_AREA,MATCH($B11,'Výsledková listina'!$E:$E,0),9))</f>
        <v>1</v>
      </c>
      <c r="F11" s="380"/>
      <c r="G11" s="380"/>
      <c r="H11" s="270"/>
      <c r="I11" s="381">
        <f>IF(ISBLANK($B11),"",INDEX('Výsledková listina'!PRINT_AREA,MATCH($B11,'Výsledková listina'!$E:$E,0),12))</f>
        <v>12920</v>
      </c>
      <c r="J11" s="210">
        <f>IF(ISBLANK($B11),"",INDEX('Výsledková listina'!PRINT_AREA,MATCH($B11,'Výsledková listina'!$E:$E,0),13))</f>
        <v>1</v>
      </c>
      <c r="K11" s="380"/>
      <c r="L11" s="380"/>
      <c r="M11" s="270"/>
      <c r="N11" s="382"/>
      <c r="O11" s="383"/>
      <c r="P11" s="270"/>
    </row>
    <row r="12" spans="1:16" ht="12.75" customHeight="1">
      <c r="A12" s="474" t="s">
        <v>180</v>
      </c>
      <c r="B12" s="187">
        <v>4</v>
      </c>
      <c r="C12" s="188" t="str">
        <f>IF(ISBLANK($B12),"",INDEX('Výsledková listina'!PRINT_AREA,MATCH($B12,'Výsledková listina'!$E:$E,0),2))</f>
        <v>Václav Hanousek</v>
      </c>
      <c r="D12" s="189">
        <f>IF(ISBLANK($B12),"",INDEX('Výsledková listina'!PRINT_AREA,MATCH($B12,'Výsledková listina'!$E:$E,0),8))</f>
        <v>3340</v>
      </c>
      <c r="E12" s="190">
        <f>IF(ISBLANK($B12),"",INDEX('Výsledková listina'!PRINT_AREA,MATCH($B12,'Výsledková listina'!$E:$E,0),9))</f>
        <v>5</v>
      </c>
      <c r="F12" s="336"/>
      <c r="G12" s="336"/>
      <c r="H12" s="260"/>
      <c r="I12" s="337">
        <f>IF(ISBLANK($B12),"",INDEX('Výsledková listina'!PRINT_AREA,MATCH($B12,'Výsledková listina'!$E:$E,0),12))</f>
        <v>9280</v>
      </c>
      <c r="J12" s="190">
        <f>IF(ISBLANK($B12),"",INDEX('Výsledková listina'!PRINT_AREA,MATCH($B12,'Výsledková listina'!$E:$E,0),13))</f>
        <v>2</v>
      </c>
      <c r="K12" s="336"/>
      <c r="L12" s="336"/>
      <c r="M12" s="260"/>
      <c r="N12" s="338"/>
      <c r="O12" s="339"/>
      <c r="P12" s="260"/>
    </row>
    <row r="13" spans="1:16" ht="12.75" customHeight="1">
      <c r="A13" s="475"/>
      <c r="B13" s="191">
        <v>5</v>
      </c>
      <c r="C13" s="192" t="str">
        <f>IF(ISBLANK($B13),"",INDEX('Výsledková listina'!PRINT_AREA,MATCH($B13,'Výsledková listina'!$E:$E,0),2))</f>
        <v>Josef Peřina</v>
      </c>
      <c r="D13" s="193">
        <f>IF(ISBLANK($B13),"",INDEX('Výsledková listina'!PRINT_AREA,MATCH($B13,'Výsledková listina'!$E:$E,0),8))</f>
        <v>5460</v>
      </c>
      <c r="E13" s="194">
        <f>IF(ISBLANK($B13),"",INDEX('Výsledková listina'!PRINT_AREA,MATCH($B13,'Výsledková listina'!$E:$E,0),9))</f>
        <v>1</v>
      </c>
      <c r="F13" s="259">
        <v>11240</v>
      </c>
      <c r="G13" s="259">
        <v>13</v>
      </c>
      <c r="H13" s="257">
        <v>4</v>
      </c>
      <c r="I13" s="340">
        <f>IF(ISBLANK($B13),"",INDEX('Výsledková listina'!PRINT_AREA,MATCH($B13,'Výsledková listina'!$E:$E,0),12))</f>
        <v>4780</v>
      </c>
      <c r="J13" s="194">
        <f>IF(ISBLANK($B13),"",INDEX('Výsledková listina'!PRINT_AREA,MATCH($B13,'Výsledková listina'!$E:$E,0),13))</f>
        <v>4</v>
      </c>
      <c r="K13" s="259">
        <v>19280</v>
      </c>
      <c r="L13" s="259">
        <v>10</v>
      </c>
      <c r="M13" s="257">
        <v>1</v>
      </c>
      <c r="N13" s="326">
        <v>30520</v>
      </c>
      <c r="O13" s="262">
        <v>23</v>
      </c>
      <c r="P13" s="257">
        <v>3</v>
      </c>
    </row>
    <row r="14" spans="1:16" ht="13.5" customHeight="1" thickBot="1">
      <c r="A14" s="476"/>
      <c r="B14" s="195">
        <v>6</v>
      </c>
      <c r="C14" s="196" t="str">
        <f>IF(ISBLANK($B14),"",INDEX('Výsledková listina'!PRINT_AREA,MATCH($B14,'Výsledková listina'!$E:$E,0),2))</f>
        <v>Jiří Vitásek</v>
      </c>
      <c r="D14" s="197">
        <f>IF(ISBLANK($B14),"",INDEX('Výsledková listina'!PRINT_AREA,MATCH($B14,'Výsledková listina'!$E:$E,0),8))</f>
        <v>2440</v>
      </c>
      <c r="E14" s="198">
        <f>IF(ISBLANK($B14),"",INDEX('Výsledková listina'!PRINT_AREA,MATCH($B14,'Výsledková listina'!$E:$E,0),9))</f>
        <v>7</v>
      </c>
      <c r="F14" s="341"/>
      <c r="G14" s="341"/>
      <c r="H14" s="261"/>
      <c r="I14" s="342">
        <f>IF(ISBLANK($B14),"",INDEX('Výsledková listina'!PRINT_AREA,MATCH($B14,'Výsledková listina'!$E:$E,0),12))</f>
        <v>5220</v>
      </c>
      <c r="J14" s="198">
        <f>IF(ISBLANK($B14),"",INDEX('Výsledková listina'!PRINT_AREA,MATCH($B14,'Výsledková listina'!$E:$E,0),13))</f>
        <v>4</v>
      </c>
      <c r="K14" s="341"/>
      <c r="L14" s="341"/>
      <c r="M14" s="261"/>
      <c r="N14" s="343"/>
      <c r="O14" s="344"/>
      <c r="P14" s="261"/>
    </row>
    <row r="15" spans="1:16" ht="12.75" customHeight="1">
      <c r="A15" s="483" t="s">
        <v>189</v>
      </c>
      <c r="B15" s="211">
        <v>31</v>
      </c>
      <c r="C15" s="212" t="str">
        <f>IF(ISBLANK($B15),"",INDEX('Výsledková listina'!PRINT_AREA,MATCH($B15,'Výsledková listina'!$E:$E,0),2))</f>
        <v>Luboš Kuneš</v>
      </c>
      <c r="D15" s="213">
        <f>IF(ISBLANK($B15),"",INDEX('Výsledková listina'!PRINT_AREA,MATCH($B15,'Výsledková listina'!$E:$E,0),8))</f>
        <v>3420</v>
      </c>
      <c r="E15" s="214">
        <f>IF(ISBLANK($B15),"",INDEX('Výsledková listina'!PRINT_AREA,MATCH($B15,'Výsledková listina'!$E:$E,0),9))</f>
        <v>7</v>
      </c>
      <c r="F15" s="364"/>
      <c r="G15" s="364"/>
      <c r="H15" s="272"/>
      <c r="I15" s="365">
        <f>IF(ISBLANK($B15),"",INDEX('Výsledková listina'!PRINT_AREA,MATCH($B15,'Výsledková listina'!$E:$E,0),12))</f>
        <v>12840</v>
      </c>
      <c r="J15" s="214">
        <f>IF(ISBLANK($B15),"",INDEX('Výsledková listina'!PRINT_AREA,MATCH($B15,'Výsledková listina'!$E:$E,0),13))</f>
        <v>1</v>
      </c>
      <c r="K15" s="364"/>
      <c r="L15" s="364"/>
      <c r="M15" s="272"/>
      <c r="N15" s="366"/>
      <c r="O15" s="367"/>
      <c r="P15" s="272"/>
    </row>
    <row r="16" spans="1:16" ht="12.75" customHeight="1">
      <c r="A16" s="484"/>
      <c r="B16" s="215">
        <v>32</v>
      </c>
      <c r="C16" s="216" t="str">
        <f>IF(ISBLANK($B16),"",INDEX('Výsledková listina'!PRINT_AREA,MATCH($B16,'Výsledková listina'!$E:$E,0),2))</f>
        <v>Pavel Krýsl</v>
      </c>
      <c r="D16" s="217">
        <f>IF(ISBLANK($B16),"",INDEX('Výsledková listina'!PRINT_AREA,MATCH($B16,'Výsledková listina'!$E:$E,0),8))</f>
        <v>4460</v>
      </c>
      <c r="E16" s="218">
        <f>IF(ISBLANK($B16),"",INDEX('Výsledková listina'!PRINT_AREA,MATCH($B16,'Výsledková listina'!$E:$E,0),9))</f>
        <v>5</v>
      </c>
      <c r="F16" s="271">
        <v>11160</v>
      </c>
      <c r="G16" s="271">
        <v>15</v>
      </c>
      <c r="H16" s="273">
        <v>8</v>
      </c>
      <c r="I16" s="368">
        <f>IF(ISBLANK($B16),"",INDEX('Výsledková listina'!PRINT_AREA,MATCH($B16,'Výsledková listina'!$E:$E,0),12))</f>
        <v>13440</v>
      </c>
      <c r="J16" s="218">
        <f>IF(ISBLANK($B16),"",INDEX('Výsledková listina'!PRINT_AREA,MATCH($B16,'Výsledková listina'!$E:$E,0),13))</f>
        <v>1</v>
      </c>
      <c r="K16" s="271">
        <v>33560</v>
      </c>
      <c r="L16" s="271">
        <v>10</v>
      </c>
      <c r="M16" s="273">
        <v>1</v>
      </c>
      <c r="N16" s="369">
        <v>44720</v>
      </c>
      <c r="O16" s="275">
        <v>25</v>
      </c>
      <c r="P16" s="273">
        <v>4</v>
      </c>
    </row>
    <row r="17" spans="1:16" ht="13.5" customHeight="1" thickBot="1">
      <c r="A17" s="485"/>
      <c r="B17" s="219">
        <v>33</v>
      </c>
      <c r="C17" s="220" t="str">
        <f>IF(ISBLANK($B17),"",INDEX('Výsledková listina'!PRINT_AREA,MATCH($B17,'Výsledková listina'!$E:$E,0),2))</f>
        <v>Ladislav Chalupa</v>
      </c>
      <c r="D17" s="221">
        <f>IF(ISBLANK($B17),"",INDEX('Výsledková listina'!PRINT_AREA,MATCH($B17,'Výsledková listina'!$E:$E,0),8))</f>
        <v>3280</v>
      </c>
      <c r="E17" s="222">
        <f>IF(ISBLANK($B17),"",INDEX('Výsledková listina'!PRINT_AREA,MATCH($B17,'Výsledková listina'!$E:$E,0),9))</f>
        <v>3</v>
      </c>
      <c r="F17" s="370"/>
      <c r="G17" s="370"/>
      <c r="H17" s="274"/>
      <c r="I17" s="371">
        <f>IF(ISBLANK($B17),"",INDEX('Výsledková listina'!PRINT_AREA,MATCH($B17,'Výsledková listina'!$E:$E,0),12))</f>
        <v>7280</v>
      </c>
      <c r="J17" s="222">
        <f>IF(ISBLANK($B17),"",INDEX('Výsledková listina'!PRINT_AREA,MATCH($B17,'Výsledková listina'!$E:$E,0),13))</f>
        <v>8</v>
      </c>
      <c r="K17" s="370"/>
      <c r="L17" s="370"/>
      <c r="M17" s="274"/>
      <c r="N17" s="372"/>
      <c r="O17" s="373"/>
      <c r="P17" s="274"/>
    </row>
    <row r="18" spans="1:16" ht="12.75" customHeight="1">
      <c r="A18" s="458" t="s">
        <v>199</v>
      </c>
      <c r="B18" s="223">
        <v>61</v>
      </c>
      <c r="C18" s="224" t="str">
        <f>IF(ISBLANK($B18),"",INDEX('Výsledková listina'!PRINT_AREA,MATCH($B18,'Výsledková listina'!$E:$E,0),2))</f>
        <v>Roman Srb</v>
      </c>
      <c r="D18" s="225">
        <f>IF(ISBLANK($B18),"",INDEX('Výsledková listina'!PRINT_AREA,MATCH($B18,'Výsledková listina'!$E:$E,0),8))</f>
        <v>2700</v>
      </c>
      <c r="E18" s="226">
        <f>IF(ISBLANK($B18),"",INDEX('Výsledková listina'!PRINT_AREA,MATCH($B18,'Výsledková listina'!$E:$E,0),9))</f>
        <v>8</v>
      </c>
      <c r="F18" s="385"/>
      <c r="G18" s="385"/>
      <c r="H18" s="252"/>
      <c r="I18" s="386">
        <f>IF(ISBLANK($B18),"",INDEX('Výsledková listina'!PRINT_AREA,MATCH($B18,'Výsledková listina'!$E:$E,0),12))</f>
        <v>9040</v>
      </c>
      <c r="J18" s="226">
        <f>IF(ISBLANK($B18),"",INDEX('Výsledková listina'!PRINT_AREA,MATCH($B18,'Výsledková listina'!$E:$E,0),13))</f>
        <v>2</v>
      </c>
      <c r="K18" s="385"/>
      <c r="L18" s="385"/>
      <c r="M18" s="252"/>
      <c r="N18" s="387"/>
      <c r="O18" s="388"/>
      <c r="P18" s="252"/>
    </row>
    <row r="19" spans="1:16" ht="12.75" customHeight="1">
      <c r="A19" s="459"/>
      <c r="B19" s="227">
        <v>62</v>
      </c>
      <c r="C19" s="228" t="str">
        <f>IF(ISBLANK($B19),"",INDEX('Výsledková listina'!PRINT_AREA,MATCH($B19,'Výsledková listina'!$E:$E,0),2))</f>
        <v>Stanislav Srnka</v>
      </c>
      <c r="D19" s="229">
        <f>IF(ISBLANK($B19),"",INDEX('Výsledková listina'!PRINT_AREA,MATCH($B19,'Výsledková listina'!$E:$E,0),8))</f>
        <v>3700</v>
      </c>
      <c r="E19" s="230">
        <f>IF(ISBLANK($B19),"",INDEX('Výsledková listina'!PRINT_AREA,MATCH($B19,'Výsledková listina'!$E:$E,0),9))</f>
        <v>4</v>
      </c>
      <c r="F19" s="251">
        <v>8880</v>
      </c>
      <c r="G19" s="251">
        <v>16</v>
      </c>
      <c r="H19" s="249">
        <v>9</v>
      </c>
      <c r="I19" s="389">
        <f>IF(ISBLANK($B19),"",INDEX('Výsledková listina'!PRINT_AREA,MATCH($B19,'Výsledková listina'!$E:$E,0),12))</f>
        <v>5000</v>
      </c>
      <c r="J19" s="230">
        <f>IF(ISBLANK($B19),"",INDEX('Výsledková listina'!PRINT_AREA,MATCH($B19,'Výsledková listina'!$E:$E,0),13))</f>
        <v>6</v>
      </c>
      <c r="K19" s="251">
        <v>18060</v>
      </c>
      <c r="L19" s="251">
        <v>13</v>
      </c>
      <c r="M19" s="249">
        <v>3</v>
      </c>
      <c r="N19" s="390">
        <v>26940</v>
      </c>
      <c r="O19" s="250">
        <v>29</v>
      </c>
      <c r="P19" s="249">
        <v>5</v>
      </c>
    </row>
    <row r="20" spans="1:16" ht="13.5" customHeight="1" thickBot="1">
      <c r="A20" s="460"/>
      <c r="B20" s="231">
        <v>63</v>
      </c>
      <c r="C20" s="232" t="str">
        <f>IF(ISBLANK($B20),"",INDEX('Výsledková listina'!PRINT_AREA,MATCH($B20,'Výsledková listina'!$E:$E,0),2))</f>
        <v>František  Pelíšek</v>
      </c>
      <c r="D20" s="233">
        <f>IF(ISBLANK($B20),"",INDEX('Výsledková listina'!PRINT_AREA,MATCH($B20,'Výsledková listina'!$E:$E,0),8))</f>
        <v>2480</v>
      </c>
      <c r="E20" s="234">
        <f>IF(ISBLANK($B20),"",INDEX('Výsledková listina'!PRINT_AREA,MATCH($B20,'Výsledková listina'!$E:$E,0),9))</f>
        <v>4</v>
      </c>
      <c r="F20" s="391"/>
      <c r="G20" s="391"/>
      <c r="H20" s="253"/>
      <c r="I20" s="392">
        <f>IF(ISBLANK($B20),"",INDEX('Výsledková listina'!PRINT_AREA,MATCH($B20,'Výsledková listina'!$E:$E,0),12))</f>
        <v>4020</v>
      </c>
      <c r="J20" s="235">
        <f>IF(ISBLANK($B20),"",INDEX('Výsledková listina'!PRINT_AREA,MATCH($B20,'Výsledková listina'!$E:$E,0),13))</f>
        <v>5</v>
      </c>
      <c r="K20" s="391"/>
      <c r="L20" s="391"/>
      <c r="M20" s="253"/>
      <c r="N20" s="393"/>
      <c r="O20" s="394"/>
      <c r="P20" s="253"/>
    </row>
    <row r="21" spans="1:16" ht="12.75" customHeight="1">
      <c r="A21" s="471" t="s">
        <v>181</v>
      </c>
      <c r="B21" s="114">
        <v>7</v>
      </c>
      <c r="C21" s="103" t="str">
        <f>IF(ISBLANK($B21),"",INDEX('Výsledková listina'!PRINT_AREA,MATCH($B21,'Výsledková listina'!$E:$E,0),2))</f>
        <v>Martin Maťák</v>
      </c>
      <c r="D21" s="104">
        <f>IF(ISBLANK($B21),"",INDEX('Výsledková listina'!PRINT_AREA,MATCH($B21,'Výsledková listina'!$E:$E,0),8))</f>
        <v>11820</v>
      </c>
      <c r="E21" s="105">
        <f>IF(ISBLANK($B21),"",INDEX('Výsledková listina'!PRINT_AREA,MATCH($B21,'Výsledková listina'!$E:$E,0),9))</f>
        <v>1</v>
      </c>
      <c r="F21" s="242"/>
      <c r="G21" s="242"/>
      <c r="H21" s="236"/>
      <c r="I21" s="333">
        <f>IF(ISBLANK($B21),"",INDEX('Výsledková listina'!PRINT_AREA,MATCH($B21,'Výsledková listina'!$E:$E,0),12))</f>
        <v>9960</v>
      </c>
      <c r="J21" s="105">
        <f>IF(ISBLANK($B21),"",INDEX('Výsledková listina'!PRINT_AREA,MATCH($B21,'Výsledková listina'!$E:$E,0),13))</f>
        <v>2</v>
      </c>
      <c r="K21" s="242"/>
      <c r="L21" s="242"/>
      <c r="M21" s="236"/>
      <c r="N21" s="254"/>
      <c r="O21" s="239"/>
      <c r="P21" s="236"/>
    </row>
    <row r="22" spans="1:16" ht="12.75" customHeight="1">
      <c r="A22" s="472"/>
      <c r="B22" s="115">
        <v>8</v>
      </c>
      <c r="C22" s="107" t="str">
        <f>IF(ISBLANK($B22),"",INDEX('Výsledková listina'!PRINT_AREA,MATCH($B22,'Výsledková listina'!$E:$E,0),2))</f>
        <v>Radek Černý</v>
      </c>
      <c r="D22" s="108">
        <f>IF(ISBLANK($B22),"",INDEX('Výsledková listina'!PRINT_AREA,MATCH($B22,'Výsledková listina'!$E:$E,0),8))</f>
        <v>5740</v>
      </c>
      <c r="E22" s="109">
        <f>IF(ISBLANK($B22),"",INDEX('Výsledková listina'!PRINT_AREA,MATCH($B22,'Výsledková listina'!$E:$E,0),9))</f>
        <v>2</v>
      </c>
      <c r="F22" s="243">
        <v>18860</v>
      </c>
      <c r="G22" s="243">
        <v>14</v>
      </c>
      <c r="H22" s="237">
        <v>5</v>
      </c>
      <c r="I22" s="334">
        <f>IF(ISBLANK($B22),"",INDEX('Výsledková listina'!PRINT_AREA,MATCH($B22,'Výsledková listina'!$E:$E,0),12))</f>
        <v>5440</v>
      </c>
      <c r="J22" s="109">
        <f>IF(ISBLANK($B22),"",INDEX('Výsledková listina'!PRINT_AREA,MATCH($B22,'Výsledková listina'!$E:$E,0),13))</f>
        <v>4</v>
      </c>
      <c r="K22" s="243">
        <v>18120</v>
      </c>
      <c r="L22" s="243">
        <v>16</v>
      </c>
      <c r="M22" s="237">
        <v>8</v>
      </c>
      <c r="N22" s="255">
        <v>36980</v>
      </c>
      <c r="O22" s="240">
        <v>30</v>
      </c>
      <c r="P22" s="237">
        <v>6</v>
      </c>
    </row>
    <row r="23" spans="1:16" ht="13.5" customHeight="1" thickBot="1">
      <c r="A23" s="473"/>
      <c r="B23" s="116">
        <v>9</v>
      </c>
      <c r="C23" s="111" t="str">
        <f>IF(ISBLANK($B23),"",INDEX('Výsledková listina'!PRINT_AREA,MATCH($B23,'Výsledková listina'!$E:$E,0),2))</f>
        <v>Ladislav Ševčík</v>
      </c>
      <c r="D23" s="112">
        <f>IF(ISBLANK($B23),"",INDEX('Výsledková listina'!PRINT_AREA,MATCH($B23,'Výsledková listina'!$E:$E,0),8))</f>
        <v>1300</v>
      </c>
      <c r="E23" s="113">
        <f>IF(ISBLANK($B23),"",INDEX('Výsledková listina'!PRINT_AREA,MATCH($B23,'Výsledková listina'!$E:$E,0),9))</f>
        <v>11</v>
      </c>
      <c r="F23" s="244"/>
      <c r="G23" s="244"/>
      <c r="H23" s="238"/>
      <c r="I23" s="335">
        <f>IF(ISBLANK($B23),"",INDEX('Výsledková listina'!PRINT_AREA,MATCH($B23,'Výsledková listina'!$E:$E,0),12))</f>
        <v>2720</v>
      </c>
      <c r="J23" s="113">
        <f>IF(ISBLANK($B23),"",INDEX('Výsledková listina'!PRINT_AREA,MATCH($B23,'Výsledková listina'!$E:$E,0),13))</f>
        <v>10</v>
      </c>
      <c r="K23" s="244"/>
      <c r="L23" s="244"/>
      <c r="M23" s="238"/>
      <c r="N23" s="256"/>
      <c r="O23" s="241"/>
      <c r="P23" s="238"/>
    </row>
    <row r="24" spans="1:16" ht="12.75" customHeight="1">
      <c r="A24" s="455" t="s">
        <v>203</v>
      </c>
      <c r="B24" s="91">
        <v>74</v>
      </c>
      <c r="C24" s="89" t="str">
        <f>IF(ISBLANK($B24),"",INDEX('Výsledková listina'!PRINT_AREA,MATCH($B24,'Výsledková listina'!$E:$E,0),2))</f>
        <v>David Sigmund</v>
      </c>
      <c r="D24" s="92">
        <f>IF(ISBLANK($B24),"",INDEX('Výsledková listina'!PRINT_AREA,MATCH($B24,'Výsledková listina'!$E:$E,0),8))</f>
        <v>2420</v>
      </c>
      <c r="E24" s="93">
        <f>IF(ISBLANK($B24),"",INDEX('Výsledková listina'!PRINT_AREA,MATCH($B24,'Výsledková listina'!$E:$E,0),9))</f>
        <v>5.5</v>
      </c>
      <c r="F24" s="242"/>
      <c r="G24" s="242"/>
      <c r="H24" s="247"/>
      <c r="I24" s="356">
        <f>IF(ISBLANK($B24),"",INDEX('Výsledková listina'!PRINT_AREA,MATCH($B24,'Výsledková listina'!$E:$E,0),12))</f>
        <v>5560</v>
      </c>
      <c r="J24" s="93">
        <f>IF(ISBLANK($B24),"",INDEX('Výsledková listina'!PRINT_AREA,MATCH($B24,'Výsledková listina'!$E:$E,0),13))</f>
        <v>3</v>
      </c>
      <c r="K24" s="242"/>
      <c r="L24" s="242"/>
      <c r="M24" s="247"/>
      <c r="N24" s="357"/>
      <c r="O24" s="358"/>
      <c r="P24" s="247"/>
    </row>
    <row r="25" spans="1:16" ht="12.75" customHeight="1">
      <c r="A25" s="456"/>
      <c r="B25" s="97">
        <v>75</v>
      </c>
      <c r="C25" s="90" t="str">
        <f>IF(ISBLANK($B25),"",INDEX('Výsledková listina'!PRINT_AREA,MATCH($B25,'Výsledková listina'!$E:$E,0),2))</f>
        <v>Zděněk Novák</v>
      </c>
      <c r="D25" s="98">
        <f>IF(ISBLANK($B25),"",INDEX('Výsledková listina'!PRINT_AREA,MATCH($B25,'Výsledková listina'!$E:$E,0),8))</f>
        <v>3700</v>
      </c>
      <c r="E25" s="99">
        <f>IF(ISBLANK($B25),"",INDEX('Výsledková listina'!PRINT_AREA,MATCH($B25,'Výsledková listina'!$E:$E,0),9))</f>
        <v>6</v>
      </c>
      <c r="F25" s="243">
        <v>12380</v>
      </c>
      <c r="G25" s="243">
        <v>14.5</v>
      </c>
      <c r="H25" s="245">
        <v>7</v>
      </c>
      <c r="I25" s="359">
        <f>IF(ISBLANK($B25),"",INDEX('Výsledková listina'!PRINT_AREA,MATCH($B25,'Výsledková listina'!$E:$E,0),12))</f>
        <v>6980</v>
      </c>
      <c r="J25" s="99">
        <f>IF(ISBLANK($B25),"",INDEX('Výsledková listina'!PRINT_AREA,MATCH($B25,'Výsledková listina'!$E:$E,0),13))</f>
        <v>9</v>
      </c>
      <c r="K25" s="243">
        <v>20760</v>
      </c>
      <c r="L25" s="243">
        <v>16</v>
      </c>
      <c r="M25" s="245">
        <v>8</v>
      </c>
      <c r="N25" s="360">
        <v>33140</v>
      </c>
      <c r="O25" s="246">
        <v>30.5</v>
      </c>
      <c r="P25" s="245">
        <v>7</v>
      </c>
    </row>
    <row r="26" spans="1:16" ht="13.5" customHeight="1" thickBot="1">
      <c r="A26" s="457"/>
      <c r="B26" s="68">
        <v>82</v>
      </c>
      <c r="C26" s="58" t="str">
        <f>IF(ISBLANK($B26),"",INDEX('Výsledková listina'!PRINT_AREA,MATCH($B26,'Výsledková listina'!$E:$E,0),2))</f>
        <v>Michal Vaněk</v>
      </c>
      <c r="D26" s="72">
        <f>IF(ISBLANK($B26),"",INDEX('Výsledková listina'!PRINT_AREA,MATCH($B26,'Výsledková listina'!$E:$E,0),8))</f>
        <v>6260</v>
      </c>
      <c r="E26" s="69">
        <f>IF(ISBLANK($B26),"",INDEX('Výsledková listina'!PRINT_AREA,MATCH($B26,'Výsledková listina'!$E:$E,0),9))</f>
        <v>3</v>
      </c>
      <c r="F26" s="244"/>
      <c r="G26" s="244"/>
      <c r="H26" s="248"/>
      <c r="I26" s="384">
        <f>IF(ISBLANK($B26),"",INDEX('Výsledková listina'!PRINT_AREA,MATCH($B26,'Výsledková listina'!$E:$E,0),12))</f>
        <v>8220</v>
      </c>
      <c r="J26" s="100">
        <f>IF(ISBLANK($B26),"",INDEX('Výsledková listina'!PRINT_AREA,MATCH($B26,'Výsledková listina'!$E:$E,0),13))</f>
        <v>4</v>
      </c>
      <c r="K26" s="244"/>
      <c r="L26" s="244"/>
      <c r="M26" s="248"/>
      <c r="N26" s="362"/>
      <c r="O26" s="363"/>
      <c r="P26" s="248"/>
    </row>
    <row r="27" spans="1:16" ht="12.75" customHeight="1">
      <c r="A27" s="455" t="s">
        <v>201</v>
      </c>
      <c r="B27" s="91">
        <v>67</v>
      </c>
      <c r="C27" s="89" t="str">
        <f>IF(ISBLANK($B27),"",INDEX('Výsledková listina'!PRINT_AREA,MATCH($B27,'Výsledková listina'!$E:$E,0),2))</f>
        <v>Josef Konopásek</v>
      </c>
      <c r="D27" s="92">
        <f>IF(ISBLANK($B27),"",INDEX('Výsledková listina'!PRINT_AREA,MATCH($B27,'Výsledková listina'!$E:$E,0),8))</f>
        <v>2900</v>
      </c>
      <c r="E27" s="93">
        <f>IF(ISBLANK($B27),"",INDEX('Výsledková listina'!PRINT_AREA,MATCH($B27,'Výsledková listina'!$E:$E,0),9))</f>
        <v>6</v>
      </c>
      <c r="F27" s="242"/>
      <c r="G27" s="242"/>
      <c r="H27" s="247"/>
      <c r="I27" s="356">
        <f>IF(ISBLANK($B27),"",INDEX('Výsledková listina'!PRINT_AREA,MATCH($B27,'Výsledková listina'!$E:$E,0),12))</f>
        <v>3980</v>
      </c>
      <c r="J27" s="93">
        <f>IF(ISBLANK($B27),"",INDEX('Výsledková listina'!PRINT_AREA,MATCH($B27,'Výsledková listina'!$E:$E,0),13))</f>
        <v>5</v>
      </c>
      <c r="K27" s="242"/>
      <c r="L27" s="242"/>
      <c r="M27" s="247"/>
      <c r="N27" s="357"/>
      <c r="O27" s="358"/>
      <c r="P27" s="247"/>
    </row>
    <row r="28" spans="1:16" ht="12.75" customHeight="1">
      <c r="A28" s="456"/>
      <c r="B28" s="97">
        <v>68</v>
      </c>
      <c r="C28" s="90" t="str">
        <f>IF(ISBLANK($B28),"",INDEX('Výsledková listina'!PRINT_AREA,MATCH($B28,'Výsledková listina'!$E:$E,0),2))</f>
        <v>Ladislav Konopásek</v>
      </c>
      <c r="D28" s="98">
        <f>IF(ISBLANK($B28),"",INDEX('Výsledková listina'!PRINT_AREA,MATCH($B28,'Výsledková listina'!$E:$E,0),8))</f>
        <v>1260</v>
      </c>
      <c r="E28" s="99">
        <f>IF(ISBLANK($B28),"",INDEX('Výsledková listina'!PRINT_AREA,MATCH($B28,'Výsledková listina'!$E:$E,0),9))</f>
        <v>9.5</v>
      </c>
      <c r="F28" s="243">
        <v>8880</v>
      </c>
      <c r="G28" s="243">
        <v>20.5</v>
      </c>
      <c r="H28" s="245">
        <v>13</v>
      </c>
      <c r="I28" s="359">
        <f>IF(ISBLANK($B28),"",INDEX('Výsledková listina'!PRINT_AREA,MATCH($B28,'Výsledková listina'!$E:$E,0),12))</f>
        <v>7780</v>
      </c>
      <c r="J28" s="99">
        <f>IF(ISBLANK($B28),"",INDEX('Výsledková listina'!PRINT_AREA,MATCH($B28,'Výsledková listina'!$E:$E,0),13))</f>
        <v>3</v>
      </c>
      <c r="K28" s="243">
        <v>15660</v>
      </c>
      <c r="L28" s="243">
        <v>14</v>
      </c>
      <c r="M28" s="245">
        <v>6</v>
      </c>
      <c r="N28" s="360">
        <v>24540</v>
      </c>
      <c r="O28" s="246">
        <v>34.5</v>
      </c>
      <c r="P28" s="245">
        <v>8</v>
      </c>
    </row>
    <row r="29" spans="1:16" ht="13.5" customHeight="1" thickBot="1">
      <c r="A29" s="457"/>
      <c r="B29" s="68">
        <v>69</v>
      </c>
      <c r="C29" s="58" t="str">
        <f>IF(ISBLANK($B29),"",INDEX('Výsledková listina'!PRINT_AREA,MATCH($B29,'Výsledková listina'!$E:$E,0),2))</f>
        <v>Jan Novák</v>
      </c>
      <c r="D29" s="72">
        <f>IF(ISBLANK($B29),"",INDEX('Výsledková listina'!PRINT_AREA,MATCH($B29,'Výsledková listina'!$E:$E,0),8))</f>
        <v>4720</v>
      </c>
      <c r="E29" s="69">
        <f>IF(ISBLANK($B29),"",INDEX('Výsledková listina'!PRINT_AREA,MATCH($B29,'Výsledková listina'!$E:$E,0),9))</f>
        <v>5</v>
      </c>
      <c r="F29" s="244"/>
      <c r="G29" s="244"/>
      <c r="H29" s="248"/>
      <c r="I29" s="384">
        <f>IF(ISBLANK($B29),"",INDEX('Výsledková listina'!PRINT_AREA,MATCH($B29,'Výsledková listina'!$E:$E,0),12))</f>
        <v>3900</v>
      </c>
      <c r="J29" s="100">
        <f>IF(ISBLANK($B29),"",INDEX('Výsledková listina'!PRINT_AREA,MATCH($B29,'Výsledková listina'!$E:$E,0),13))</f>
        <v>6</v>
      </c>
      <c r="K29" s="244"/>
      <c r="L29" s="244"/>
      <c r="M29" s="248"/>
      <c r="N29" s="362"/>
      <c r="O29" s="363"/>
      <c r="P29" s="248"/>
    </row>
    <row r="30" spans="1:16" ht="12.75" customHeight="1">
      <c r="A30" s="455" t="s">
        <v>197</v>
      </c>
      <c r="B30" s="91">
        <v>55</v>
      </c>
      <c r="C30" s="89" t="str">
        <f>IF(ISBLANK($B30),"",INDEX('Výsledková listina'!PRINT_AREA,MATCH($B30,'Výsledková listina'!$E:$E,0),2))</f>
        <v>Petr Bromovský</v>
      </c>
      <c r="D30" s="92">
        <f>IF(ISBLANK($B30),"",INDEX('Výsledková listina'!PRINT_AREA,MATCH($B30,'Výsledková listina'!$E:$E,0),8))</f>
        <v>5140</v>
      </c>
      <c r="E30" s="93">
        <f>IF(ISBLANK($B30),"",INDEX('Výsledková listina'!PRINT_AREA,MATCH($B30,'Výsledková listina'!$E:$E,0),9))</f>
        <v>4</v>
      </c>
      <c r="F30" s="242"/>
      <c r="G30" s="242"/>
      <c r="H30" s="247"/>
      <c r="I30" s="356">
        <f>IF(ISBLANK($B30),"",INDEX('Výsledková listina'!PRINT_AREA,MATCH($B30,'Výsledková listina'!$E:$E,0),12))</f>
        <v>8400</v>
      </c>
      <c r="J30" s="93">
        <f>IF(ISBLANK($B30),"",INDEX('Výsledková listina'!PRINT_AREA,MATCH($B30,'Výsledková listina'!$E:$E,0),13))</f>
        <v>5</v>
      </c>
      <c r="K30" s="242"/>
      <c r="L30" s="242"/>
      <c r="M30" s="247"/>
      <c r="N30" s="357"/>
      <c r="O30" s="358"/>
      <c r="P30" s="247"/>
    </row>
    <row r="31" spans="1:16" ht="12.75" customHeight="1">
      <c r="A31" s="456"/>
      <c r="B31" s="97">
        <v>56</v>
      </c>
      <c r="C31" s="90" t="str">
        <f>IF(ISBLANK($B31),"",INDEX('Výsledková listina'!PRINT_AREA,MATCH($B31,'Výsledková listina'!$E:$E,0),2))</f>
        <v>Roman Bartoň</v>
      </c>
      <c r="D31" s="98">
        <f>IF(ISBLANK($B31),"",INDEX('Výsledková listina'!PRINT_AREA,MATCH($B31,'Výsledková listina'!$E:$E,0),8))</f>
        <v>2580</v>
      </c>
      <c r="E31" s="99">
        <f>IF(ISBLANK($B31),"",INDEX('Výsledková listina'!PRINT_AREA,MATCH($B31,'Výsledková listina'!$E:$E,0),9))</f>
        <v>7</v>
      </c>
      <c r="F31" s="243">
        <v>9820</v>
      </c>
      <c r="G31" s="243">
        <v>22</v>
      </c>
      <c r="H31" s="245">
        <v>15</v>
      </c>
      <c r="I31" s="359">
        <f>IF(ISBLANK($B31),"",INDEX('Výsledková listina'!PRINT_AREA,MATCH($B31,'Výsledková listina'!$E:$E,0),12))</f>
        <v>6820</v>
      </c>
      <c r="J31" s="99">
        <f>IF(ISBLANK($B31),"",INDEX('Výsledková listina'!PRINT_AREA,MATCH($B31,'Výsledková listina'!$E:$E,0),13))</f>
        <v>2</v>
      </c>
      <c r="K31" s="243">
        <v>17780</v>
      </c>
      <c r="L31" s="243">
        <v>18</v>
      </c>
      <c r="M31" s="245">
        <v>12</v>
      </c>
      <c r="N31" s="360">
        <v>27600</v>
      </c>
      <c r="O31" s="246">
        <v>40</v>
      </c>
      <c r="P31" s="245">
        <v>9</v>
      </c>
    </row>
    <row r="32" spans="1:16" ht="13.5" customHeight="1" thickBot="1">
      <c r="A32" s="457"/>
      <c r="B32" s="68">
        <v>57</v>
      </c>
      <c r="C32" s="58" t="str">
        <f>IF(ISBLANK($B32),"",INDEX('Výsledková listina'!PRINT_AREA,MATCH($B32,'Výsledková listina'!$E:$E,0),2))</f>
        <v>Jaroslav Konopásek</v>
      </c>
      <c r="D32" s="72">
        <f>IF(ISBLANK($B32),"",INDEX('Výsledková listina'!PRINT_AREA,MATCH($B32,'Výsledková listina'!$E:$E,0),8))</f>
        <v>2100</v>
      </c>
      <c r="E32" s="69">
        <f>IF(ISBLANK($B32),"",INDEX('Výsledková listina'!PRINT_AREA,MATCH($B32,'Výsledková listina'!$E:$E,0),9))</f>
        <v>11</v>
      </c>
      <c r="F32" s="244"/>
      <c r="G32" s="244"/>
      <c r="H32" s="248"/>
      <c r="I32" s="384">
        <f>IF(ISBLANK($B32),"",INDEX('Výsledková listina'!PRINT_AREA,MATCH($B32,'Výsledková listina'!$E:$E,0),12))</f>
        <v>2560</v>
      </c>
      <c r="J32" s="100">
        <f>IF(ISBLANK($B32),"",INDEX('Výsledková listina'!PRINT_AREA,MATCH($B32,'Výsledková listina'!$E:$E,0),13))</f>
        <v>11</v>
      </c>
      <c r="K32" s="244"/>
      <c r="L32" s="244"/>
      <c r="M32" s="248"/>
      <c r="N32" s="362"/>
      <c r="O32" s="363"/>
      <c r="P32" s="248"/>
    </row>
    <row r="33" spans="1:16" ht="12.75" customHeight="1">
      <c r="A33" s="455" t="s">
        <v>187</v>
      </c>
      <c r="B33" s="91">
        <v>25</v>
      </c>
      <c r="C33" s="89" t="str">
        <f>IF(ISBLANK($B33),"",INDEX('Výsledková listina'!PRINT_AREA,MATCH($B33,'Výsledková listina'!$E:$E,0),2))</f>
        <v>Petr Chadraba</v>
      </c>
      <c r="D33" s="92">
        <f>IF(ISBLANK($B33),"",INDEX('Výsledková listina'!PRINT_AREA,MATCH($B33,'Výsledková listina'!$E:$E,0),8))</f>
        <v>1260</v>
      </c>
      <c r="E33" s="93">
        <f>IF(ISBLANK($B33),"",INDEX('Výsledková listina'!PRINT_AREA,MATCH($B33,'Výsledková listina'!$E:$E,0),9))</f>
        <v>9.5</v>
      </c>
      <c r="F33" s="242"/>
      <c r="G33" s="242"/>
      <c r="H33" s="247"/>
      <c r="I33" s="356">
        <f>IF(ISBLANK($B33),"",INDEX('Výsledková listina'!PRINT_AREA,MATCH($B33,'Výsledková listina'!$E:$E,0),12))</f>
        <v>1660</v>
      </c>
      <c r="J33" s="93">
        <f>IF(ISBLANK($B33),"",INDEX('Výsledková listina'!PRINT_AREA,MATCH($B33,'Výsledková listina'!$E:$E,0),13))</f>
        <v>11</v>
      </c>
      <c r="K33" s="242"/>
      <c r="L33" s="242"/>
      <c r="M33" s="247"/>
      <c r="N33" s="357"/>
      <c r="O33" s="358"/>
      <c r="P33" s="247"/>
    </row>
    <row r="34" spans="1:16" ht="12.75" customHeight="1">
      <c r="A34" s="456"/>
      <c r="B34" s="97">
        <v>26</v>
      </c>
      <c r="C34" s="90" t="str">
        <f>IF(ISBLANK($B34),"",INDEX('Výsledková listina'!PRINT_AREA,MATCH($B34,'Výsledková listina'!$E:$E,0),2))</f>
        <v>Lukáš Hanák</v>
      </c>
      <c r="D34" s="98">
        <f>IF(ISBLANK($B34),"",INDEX('Výsledková listina'!PRINT_AREA,MATCH($B34,'Výsledková listina'!$E:$E,0),8))</f>
        <v>8340</v>
      </c>
      <c r="E34" s="99">
        <f>IF(ISBLANK($B34),"",INDEX('Výsledková listina'!PRINT_AREA,MATCH($B34,'Výsledková listina'!$E:$E,0),9))</f>
        <v>1</v>
      </c>
      <c r="F34" s="243">
        <v>16320</v>
      </c>
      <c r="G34" s="243">
        <v>11.5</v>
      </c>
      <c r="H34" s="245">
        <v>3</v>
      </c>
      <c r="I34" s="359">
        <f>IF(ISBLANK($B34),"",INDEX('Výsledková listina'!PRINT_AREA,MATCH($B34,'Výsledková listina'!$E:$E,0),12))</f>
        <v>6240</v>
      </c>
      <c r="J34" s="99">
        <f>IF(ISBLANK($B34),"",INDEX('Výsledková listina'!PRINT_AREA,MATCH($B34,'Výsledková listina'!$E:$E,0),13))</f>
        <v>8</v>
      </c>
      <c r="K34" s="243">
        <v>8440</v>
      </c>
      <c r="L34" s="243">
        <v>29.5</v>
      </c>
      <c r="M34" s="245">
        <v>23</v>
      </c>
      <c r="N34" s="360">
        <v>24760</v>
      </c>
      <c r="O34" s="246">
        <v>41</v>
      </c>
      <c r="P34" s="245">
        <v>10</v>
      </c>
    </row>
    <row r="35" spans="1:16" ht="13.5" customHeight="1" thickBot="1">
      <c r="A35" s="457"/>
      <c r="B35" s="94">
        <v>27</v>
      </c>
      <c r="C35" s="88" t="str">
        <f>IF(ISBLANK($B35),"",INDEX('Výsledková listina'!PRINT_AREA,MATCH($B35,'Výsledková listina'!$E:$E,0),2))</f>
        <v>Martin Bruckner</v>
      </c>
      <c r="D35" s="95">
        <f>IF(ISBLANK($B35),"",INDEX('Výsledková listina'!PRINT_AREA,MATCH($B35,'Výsledková listina'!$E:$E,0),8))</f>
        <v>6720</v>
      </c>
      <c r="E35" s="96">
        <f>IF(ISBLANK($B35),"",INDEX('Výsledková listina'!PRINT_AREA,MATCH($B35,'Výsledková listina'!$E:$E,0),9))</f>
        <v>1</v>
      </c>
      <c r="F35" s="244"/>
      <c r="G35" s="244"/>
      <c r="H35" s="248"/>
      <c r="I35" s="361">
        <f>IF(ISBLANK($B35),"",INDEX('Výsledková listina'!PRINT_AREA,MATCH($B35,'Výsledková listina'!$E:$E,0),12))</f>
        <v>540</v>
      </c>
      <c r="J35" s="96">
        <f>IF(ISBLANK($B35),"",INDEX('Výsledková listina'!PRINT_AREA,MATCH($B35,'Výsledková listina'!$E:$E,0),13))</f>
        <v>10.5</v>
      </c>
      <c r="K35" s="244"/>
      <c r="L35" s="244"/>
      <c r="M35" s="248"/>
      <c r="N35" s="362"/>
      <c r="O35" s="363"/>
      <c r="P35" s="248"/>
    </row>
    <row r="36" spans="1:16" ht="12.75" customHeight="1">
      <c r="A36" s="455" t="s">
        <v>196</v>
      </c>
      <c r="B36" s="91">
        <v>52</v>
      </c>
      <c r="C36" s="89" t="str">
        <f>IF(ISBLANK($B36),"",INDEX('Výsledková listina'!PRINT_AREA,MATCH($B36,'Výsledková listina'!$E:$E,0),2))</f>
        <v>Petr Vymazal</v>
      </c>
      <c r="D36" s="92">
        <f>IF(ISBLANK($B36),"",INDEX('Výsledková listina'!PRINT_AREA,MATCH($B36,'Výsledková listina'!$E:$E,0),8))</f>
        <v>900</v>
      </c>
      <c r="E36" s="93">
        <f>IF(ISBLANK($B36),"",INDEX('Výsledková listina'!PRINT_AREA,MATCH($B36,'Výsledková listina'!$E:$E,0),9))</f>
        <v>11</v>
      </c>
      <c r="F36" s="242"/>
      <c r="G36" s="242"/>
      <c r="H36" s="247"/>
      <c r="I36" s="356">
        <f>IF(ISBLANK($B36),"",INDEX('Výsledková listina'!PRINT_AREA,MATCH($B36,'Výsledková listina'!$E:$E,0),12))</f>
        <v>5700</v>
      </c>
      <c r="J36" s="93">
        <f>IF(ISBLANK($B36),"",INDEX('Výsledková listina'!PRINT_AREA,MATCH($B36,'Výsledková listina'!$E:$E,0),13))</f>
        <v>5</v>
      </c>
      <c r="K36" s="242"/>
      <c r="L36" s="242"/>
      <c r="M36" s="247"/>
      <c r="N36" s="357"/>
      <c r="O36" s="358"/>
      <c r="P36" s="247"/>
    </row>
    <row r="37" spans="1:16" ht="12.75" customHeight="1">
      <c r="A37" s="456"/>
      <c r="B37" s="97">
        <v>53</v>
      </c>
      <c r="C37" s="90" t="str">
        <f>IF(ISBLANK($B37),"",INDEX('Výsledková listina'!PRINT_AREA,MATCH($B37,'Výsledková listina'!$E:$E,0),2))</f>
        <v>Kája Staněk</v>
      </c>
      <c r="D37" s="98">
        <f>IF(ISBLANK($B37),"",INDEX('Výsledková listina'!PRINT_AREA,MATCH($B37,'Výsledková listina'!$E:$E,0),8))</f>
        <v>6620</v>
      </c>
      <c r="E37" s="99">
        <f>IF(ISBLANK($B37),"",INDEX('Výsledková listina'!PRINT_AREA,MATCH($B37,'Výsledková listina'!$E:$E,0),9))</f>
        <v>2</v>
      </c>
      <c r="F37" s="243">
        <v>8540</v>
      </c>
      <c r="G37" s="243">
        <v>25</v>
      </c>
      <c r="H37" s="245">
        <v>18</v>
      </c>
      <c r="I37" s="359">
        <f>IF(ISBLANK($B37),"",INDEX('Výsledková listina'!PRINT_AREA,MATCH($B37,'Výsledková listina'!$E:$E,0),12))</f>
        <v>6780</v>
      </c>
      <c r="J37" s="99">
        <f>IF(ISBLANK($B37),"",INDEX('Výsledková listina'!PRINT_AREA,MATCH($B37,'Výsledková listina'!$E:$E,0),13))</f>
        <v>3</v>
      </c>
      <c r="K37" s="243">
        <v>15920</v>
      </c>
      <c r="L37" s="243">
        <v>16</v>
      </c>
      <c r="M37" s="245">
        <v>8</v>
      </c>
      <c r="N37" s="360">
        <v>24460</v>
      </c>
      <c r="O37" s="246">
        <v>41</v>
      </c>
      <c r="P37" s="245">
        <v>11</v>
      </c>
    </row>
    <row r="38" spans="1:16" ht="13.5" customHeight="1" thickBot="1">
      <c r="A38" s="457"/>
      <c r="B38" s="68">
        <v>54</v>
      </c>
      <c r="C38" s="58" t="str">
        <f>IF(ISBLANK($B38),"",INDEX('Výsledková listina'!PRINT_AREA,MATCH($B38,'Výsledková listina'!$E:$E,0),2))</f>
        <v>Tomáš Miler</v>
      </c>
      <c r="D38" s="72">
        <f>IF(ISBLANK($B38),"",INDEX('Výsledková listina'!PRINT_AREA,MATCH($B38,'Výsledková listina'!$E:$E,0),8))</f>
        <v>1020</v>
      </c>
      <c r="E38" s="69">
        <f>IF(ISBLANK($B38),"",INDEX('Výsledková listina'!PRINT_AREA,MATCH($B38,'Výsledková listina'!$E:$E,0),9))</f>
        <v>12</v>
      </c>
      <c r="F38" s="244"/>
      <c r="G38" s="244"/>
      <c r="H38" s="248"/>
      <c r="I38" s="384">
        <f>IF(ISBLANK($B38),"",INDEX('Výsledková listina'!PRINT_AREA,MATCH($B38,'Výsledková listina'!$E:$E,0),12))</f>
        <v>3440</v>
      </c>
      <c r="J38" s="100">
        <f>IF(ISBLANK($B38),"",INDEX('Výsledková listina'!PRINT_AREA,MATCH($B38,'Výsledková listina'!$E:$E,0),13))</f>
        <v>8</v>
      </c>
      <c r="K38" s="244"/>
      <c r="L38" s="244"/>
      <c r="M38" s="248"/>
      <c r="N38" s="362"/>
      <c r="O38" s="363"/>
      <c r="P38" s="248"/>
    </row>
    <row r="39" spans="1:16" ht="12.75" customHeight="1">
      <c r="A39" s="455" t="s">
        <v>200</v>
      </c>
      <c r="B39" s="91">
        <v>64</v>
      </c>
      <c r="C39" s="89" t="str">
        <f>IF(ISBLANK($B39),"",INDEX('Výsledková listina'!PRINT_AREA,MATCH($B39,'Výsledková listina'!$E:$E,0),2))</f>
        <v>Radek Štěpnička</v>
      </c>
      <c r="D39" s="92">
        <f>IF(ISBLANK($B39),"",INDEX('Výsledková listina'!PRINT_AREA,MATCH($B39,'Výsledková listina'!$E:$E,0),8))</f>
        <v>2780</v>
      </c>
      <c r="E39" s="93">
        <f>IF(ISBLANK($B39),"",INDEX('Výsledková listina'!PRINT_AREA,MATCH($B39,'Výsledková listina'!$E:$E,0),9))</f>
        <v>9</v>
      </c>
      <c r="F39" s="242"/>
      <c r="G39" s="242"/>
      <c r="H39" s="247"/>
      <c r="I39" s="356">
        <f>IF(ISBLANK($B39),"",INDEX('Výsledková listina'!PRINT_AREA,MATCH($B39,'Výsledková listina'!$E:$E,0),12))</f>
        <v>9060</v>
      </c>
      <c r="J39" s="93">
        <f>IF(ISBLANK($B39),"",INDEX('Výsledková listina'!PRINT_AREA,MATCH($B39,'Výsledková listina'!$E:$E,0),13))</f>
        <v>3</v>
      </c>
      <c r="K39" s="242"/>
      <c r="L39" s="242"/>
      <c r="M39" s="247"/>
      <c r="N39" s="357"/>
      <c r="O39" s="358"/>
      <c r="P39" s="247"/>
    </row>
    <row r="40" spans="1:16" ht="12.75" customHeight="1">
      <c r="A40" s="456"/>
      <c r="B40" s="97">
        <v>65</v>
      </c>
      <c r="C40" s="90" t="str">
        <f>IF(ISBLANK($B40),"",INDEX('Výsledková listina'!PRINT_AREA,MATCH($B40,'Výsledková listina'!$E:$E,0),2))</f>
        <v>Milan Štěpnička</v>
      </c>
      <c r="D40" s="98">
        <f>IF(ISBLANK($B40),"",INDEX('Výsledková listina'!PRINT_AREA,MATCH($B40,'Výsledková listina'!$E:$E,0),8))</f>
        <v>2360</v>
      </c>
      <c r="E40" s="99">
        <f>IF(ISBLANK($B40),"",INDEX('Výsledková listina'!PRINT_AREA,MATCH($B40,'Výsledková listina'!$E:$E,0),9))</f>
        <v>8</v>
      </c>
      <c r="F40" s="243">
        <v>7100</v>
      </c>
      <c r="G40" s="243">
        <v>25</v>
      </c>
      <c r="H40" s="245">
        <v>18</v>
      </c>
      <c r="I40" s="359">
        <f>IF(ISBLANK($B40),"",INDEX('Výsledková listina'!PRINT_AREA,MATCH($B40,'Výsledková listina'!$E:$E,0),12))</f>
        <v>2360</v>
      </c>
      <c r="J40" s="99">
        <f>IF(ISBLANK($B40),"",INDEX('Výsledková listina'!PRINT_AREA,MATCH($B40,'Výsledková listina'!$E:$E,0),13))</f>
        <v>11</v>
      </c>
      <c r="K40" s="243">
        <v>22440</v>
      </c>
      <c r="L40" s="243">
        <v>17</v>
      </c>
      <c r="M40" s="245">
        <v>11</v>
      </c>
      <c r="N40" s="360">
        <v>29540</v>
      </c>
      <c r="O40" s="246">
        <v>42</v>
      </c>
      <c r="P40" s="245">
        <v>12</v>
      </c>
    </row>
    <row r="41" spans="1:16" ht="13.5" customHeight="1" thickBot="1">
      <c r="A41" s="457"/>
      <c r="B41" s="68">
        <v>66</v>
      </c>
      <c r="C41" s="58" t="str">
        <f>IF(ISBLANK($B41),"",INDEX('Výsledková listina'!PRINT_AREA,MATCH($B41,'Výsledková listina'!$E:$E,0),2))</f>
        <v>Martin Štěpnička</v>
      </c>
      <c r="D41" s="72">
        <f>IF(ISBLANK($B41),"",INDEX('Výsledková listina'!PRINT_AREA,MATCH($B41,'Výsledková listina'!$E:$E,0),8))</f>
        <v>1960</v>
      </c>
      <c r="E41" s="69">
        <f>IF(ISBLANK($B41),"",INDEX('Výsledková listina'!PRINT_AREA,MATCH($B41,'Výsledková listina'!$E:$E,0),9))</f>
        <v>8</v>
      </c>
      <c r="F41" s="244"/>
      <c r="G41" s="244"/>
      <c r="H41" s="248"/>
      <c r="I41" s="384">
        <f>IF(ISBLANK($B41),"",INDEX('Výsledková listina'!PRINT_AREA,MATCH($B41,'Výsledková listina'!$E:$E,0),12))</f>
        <v>11020</v>
      </c>
      <c r="J41" s="100">
        <f>IF(ISBLANK($B41),"",INDEX('Výsledková listina'!PRINT_AREA,MATCH($B41,'Výsledková listina'!$E:$E,0),13))</f>
        <v>3</v>
      </c>
      <c r="K41" s="244"/>
      <c r="L41" s="244"/>
      <c r="M41" s="248"/>
      <c r="N41" s="362"/>
      <c r="O41" s="363"/>
      <c r="P41" s="248"/>
    </row>
    <row r="42" spans="1:16" ht="12.75" customHeight="1">
      <c r="A42" s="455" t="s">
        <v>192</v>
      </c>
      <c r="B42" s="91">
        <v>40</v>
      </c>
      <c r="C42" s="89" t="str">
        <f>IF(ISBLANK($B42),"",INDEX('Výsledková listina'!PRINT_AREA,MATCH($B42,'Výsledková listina'!$E:$E,0),2))</f>
        <v>Roman Vican</v>
      </c>
      <c r="D42" s="92">
        <f>IF(ISBLANK($B42),"",INDEX('Výsledková listina'!PRINT_AREA,MATCH($B42,'Výsledková listina'!$E:$E,0),8))</f>
        <v>1520</v>
      </c>
      <c r="E42" s="93">
        <f>IF(ISBLANK($B42),"",INDEX('Výsledková listina'!PRINT_AREA,MATCH($B42,'Výsledková listina'!$E:$E,0),9))</f>
        <v>7</v>
      </c>
      <c r="F42" s="242"/>
      <c r="G42" s="242"/>
      <c r="H42" s="247"/>
      <c r="I42" s="356">
        <f>IF(ISBLANK($B42),"",INDEX('Výsledková listina'!PRINT_AREA,MATCH($B42,'Výsledková listina'!$E:$E,0),12))</f>
        <v>5060</v>
      </c>
      <c r="J42" s="93">
        <f>IF(ISBLANK($B42),"",INDEX('Výsledková listina'!PRINT_AREA,MATCH($B42,'Výsledková listina'!$E:$E,0),13))</f>
        <v>12</v>
      </c>
      <c r="K42" s="242"/>
      <c r="L42" s="242"/>
      <c r="M42" s="247"/>
      <c r="N42" s="357"/>
      <c r="O42" s="358"/>
      <c r="P42" s="247"/>
    </row>
    <row r="43" spans="1:16" ht="12.75" customHeight="1">
      <c r="A43" s="456"/>
      <c r="B43" s="97">
        <v>41</v>
      </c>
      <c r="C43" s="90" t="str">
        <f>IF(ISBLANK($B43),"",INDEX('Výsledková listina'!PRINT_AREA,MATCH($B43,'Výsledková listina'!$E:$E,0),2))</f>
        <v>Václav Bárta</v>
      </c>
      <c r="D43" s="98">
        <f>IF(ISBLANK($B43),"",INDEX('Výsledková listina'!PRINT_AREA,MATCH($B43,'Výsledková listina'!$E:$E,0),8))</f>
        <v>4920</v>
      </c>
      <c r="E43" s="99">
        <f>IF(ISBLANK($B43),"",INDEX('Výsledková listina'!PRINT_AREA,MATCH($B43,'Výsledková listina'!$E:$E,0),9))</f>
        <v>4</v>
      </c>
      <c r="F43" s="243">
        <v>9960</v>
      </c>
      <c r="G43" s="243">
        <v>17</v>
      </c>
      <c r="H43" s="245">
        <v>10</v>
      </c>
      <c r="I43" s="359">
        <f>IF(ISBLANK($B43),"",INDEX('Výsledková listina'!PRINT_AREA,MATCH($B43,'Výsledková listina'!$E:$E,0),12))</f>
        <v>1940</v>
      </c>
      <c r="J43" s="99">
        <f>IF(ISBLANK($B43),"",INDEX('Výsledková listina'!PRINT_AREA,MATCH($B43,'Výsledková listina'!$E:$E,0),13))</f>
        <v>12</v>
      </c>
      <c r="K43" s="243">
        <v>13960</v>
      </c>
      <c r="L43" s="243">
        <v>25</v>
      </c>
      <c r="M43" s="245">
        <v>18</v>
      </c>
      <c r="N43" s="360">
        <v>23920</v>
      </c>
      <c r="O43" s="246">
        <v>42</v>
      </c>
      <c r="P43" s="245">
        <v>13</v>
      </c>
    </row>
    <row r="44" spans="1:16" ht="13.5" customHeight="1" thickBot="1">
      <c r="A44" s="457"/>
      <c r="B44" s="94">
        <v>42</v>
      </c>
      <c r="C44" s="88" t="str">
        <f>IF(ISBLANK($B44),"",INDEX('Výsledková listina'!PRINT_AREA,MATCH($B44,'Výsledková listina'!$E:$E,0),2))</f>
        <v>Jakub Bárta</v>
      </c>
      <c r="D44" s="95">
        <f>IF(ISBLANK($B44),"",INDEX('Výsledková listina'!PRINT_AREA,MATCH($B44,'Výsledková listina'!$E:$E,0),8))</f>
        <v>3520</v>
      </c>
      <c r="E44" s="96">
        <f>IF(ISBLANK($B44),"",INDEX('Výsledková listina'!PRINT_AREA,MATCH($B44,'Výsledková listina'!$E:$E,0),9))</f>
        <v>6</v>
      </c>
      <c r="F44" s="244"/>
      <c r="G44" s="244"/>
      <c r="H44" s="248"/>
      <c r="I44" s="361">
        <f>IF(ISBLANK($B44),"",INDEX('Výsledková listina'!PRINT_AREA,MATCH($B44,'Výsledková listina'!$E:$E,0),12))</f>
        <v>6960</v>
      </c>
      <c r="J44" s="96">
        <f>IF(ISBLANK($B44),"",INDEX('Výsledková listina'!PRINT_AREA,MATCH($B44,'Výsledková listina'!$E:$E,0),13))</f>
        <v>1</v>
      </c>
      <c r="K44" s="244"/>
      <c r="L44" s="244"/>
      <c r="M44" s="248"/>
      <c r="N44" s="362"/>
      <c r="O44" s="363"/>
      <c r="P44" s="248"/>
    </row>
    <row r="45" spans="1:16" ht="12.75" customHeight="1">
      <c r="A45" s="455" t="s">
        <v>198</v>
      </c>
      <c r="B45" s="91">
        <v>58</v>
      </c>
      <c r="C45" s="89" t="str">
        <f>IF(ISBLANK($B45),"",INDEX('Výsledková listina'!PRINT_AREA,MATCH($B45,'Výsledková listina'!$E:$E,0),2))</f>
        <v>Radek Křenek</v>
      </c>
      <c r="D45" s="92">
        <f>IF(ISBLANK($B45),"",INDEX('Výsledková listina'!PRINT_AREA,MATCH($B45,'Výsledková listina'!$E:$E,0),8))</f>
        <v>4000</v>
      </c>
      <c r="E45" s="93">
        <f>IF(ISBLANK($B45),"",INDEX('Výsledková listina'!PRINT_AREA,MATCH($B45,'Výsledková listina'!$E:$E,0),9))</f>
        <v>3</v>
      </c>
      <c r="F45" s="242"/>
      <c r="G45" s="242"/>
      <c r="H45" s="247"/>
      <c r="I45" s="356">
        <f>IF(ISBLANK($B45),"",INDEX('Výsledková listina'!PRINT_AREA,MATCH($B45,'Výsledková listina'!$E:$E,0),12))</f>
        <v>2880</v>
      </c>
      <c r="J45" s="93">
        <f>IF(ISBLANK($B45),"",INDEX('Výsledková listina'!PRINT_AREA,MATCH($B45,'Výsledková listina'!$E:$E,0),13))</f>
        <v>7.5</v>
      </c>
      <c r="K45" s="242"/>
      <c r="L45" s="242"/>
      <c r="M45" s="247"/>
      <c r="N45" s="357"/>
      <c r="O45" s="358"/>
      <c r="P45" s="247"/>
    </row>
    <row r="46" spans="1:16" ht="12.75" customHeight="1">
      <c r="A46" s="456"/>
      <c r="B46" s="97">
        <v>59</v>
      </c>
      <c r="C46" s="90" t="str">
        <f>IF(ISBLANK($B46),"",INDEX('Výsledková listina'!PRINT_AREA,MATCH($B46,'Výsledková listina'!$E:$E,0),2))</f>
        <v>Lukáš Man</v>
      </c>
      <c r="D46" s="98">
        <f>IF(ISBLANK($B46),"",INDEX('Výsledková listina'!PRINT_AREA,MATCH($B46,'Výsledková listina'!$E:$E,0),8))</f>
        <v>780</v>
      </c>
      <c r="E46" s="99">
        <f>IF(ISBLANK($B46),"",INDEX('Výsledková listina'!PRINT_AREA,MATCH($B46,'Výsledková listina'!$E:$E,0),9))</f>
        <v>12</v>
      </c>
      <c r="F46" s="243">
        <v>7200</v>
      </c>
      <c r="G46" s="243">
        <v>20.5</v>
      </c>
      <c r="H46" s="245">
        <v>13</v>
      </c>
      <c r="I46" s="359">
        <f>IF(ISBLANK($B46),"",INDEX('Výsledková listina'!PRINT_AREA,MATCH($B46,'Výsledková listina'!$E:$E,0),12))</f>
        <v>2260</v>
      </c>
      <c r="J46" s="99">
        <f>IF(ISBLANK($B46),"",INDEX('Výsledková listina'!PRINT_AREA,MATCH($B46,'Výsledková listina'!$E:$E,0),13))</f>
        <v>10</v>
      </c>
      <c r="K46" s="243">
        <v>13560</v>
      </c>
      <c r="L46" s="243">
        <v>21.5</v>
      </c>
      <c r="M46" s="245">
        <v>14</v>
      </c>
      <c r="N46" s="360">
        <v>20760</v>
      </c>
      <c r="O46" s="246">
        <v>42</v>
      </c>
      <c r="P46" s="245">
        <v>14</v>
      </c>
    </row>
    <row r="47" spans="1:16" ht="13.5" customHeight="1" thickBot="1">
      <c r="A47" s="457"/>
      <c r="B47" s="68">
        <v>60</v>
      </c>
      <c r="C47" s="58" t="str">
        <f>IF(ISBLANK($B47),"",INDEX('Výsledková listina'!PRINT_AREA,MATCH($B47,'Výsledková listina'!$E:$E,0),2))</f>
        <v>Karel Kovanda</v>
      </c>
      <c r="D47" s="72">
        <f>IF(ISBLANK($B47),"",INDEX('Výsledková listina'!PRINT_AREA,MATCH($B47,'Výsledková listina'!$E:$E,0),8))</f>
        <v>2420</v>
      </c>
      <c r="E47" s="69">
        <f>IF(ISBLANK($B47),"",INDEX('Výsledková listina'!PRINT_AREA,MATCH($B47,'Výsledková listina'!$E:$E,0),9))</f>
        <v>5.5</v>
      </c>
      <c r="F47" s="244"/>
      <c r="G47" s="244"/>
      <c r="H47" s="248"/>
      <c r="I47" s="384">
        <f>IF(ISBLANK($B47),"",INDEX('Výsledková listina'!PRINT_AREA,MATCH($B47,'Výsledková listina'!$E:$E,0),12))</f>
        <v>8420</v>
      </c>
      <c r="J47" s="100">
        <f>IF(ISBLANK($B47),"",INDEX('Výsledková listina'!PRINT_AREA,MATCH($B47,'Výsledková listina'!$E:$E,0),13))</f>
        <v>4</v>
      </c>
      <c r="K47" s="244"/>
      <c r="L47" s="244"/>
      <c r="M47" s="248"/>
      <c r="N47" s="362"/>
      <c r="O47" s="363"/>
      <c r="P47" s="248"/>
    </row>
    <row r="48" spans="1:16" ht="12.75" customHeight="1">
      <c r="A48" s="455" t="s">
        <v>188</v>
      </c>
      <c r="B48" s="91">
        <v>28</v>
      </c>
      <c r="C48" s="89" t="str">
        <f>IF(ISBLANK($B48),"",INDEX('Výsledková listina'!PRINT_AREA,MATCH($B48,'Výsledková listina'!$E:$E,0),2))</f>
        <v>Miroslav Matas</v>
      </c>
      <c r="D48" s="92">
        <f>IF(ISBLANK($B48),"",INDEX('Výsledková listina'!PRINT_AREA,MATCH($B48,'Výsledková listina'!$E:$E,0),8))</f>
        <v>1460</v>
      </c>
      <c r="E48" s="93">
        <f>IF(ISBLANK($B48),"",INDEX('Výsledková listina'!PRINT_AREA,MATCH($B48,'Výsledková listina'!$E:$E,0),9))</f>
        <v>8</v>
      </c>
      <c r="F48" s="242"/>
      <c r="G48" s="242"/>
      <c r="H48" s="247"/>
      <c r="I48" s="356">
        <f>IF(ISBLANK($B48),"",INDEX('Výsledková listina'!PRINT_AREA,MATCH($B48,'Výsledková listina'!$E:$E,0),12))</f>
        <v>3600</v>
      </c>
      <c r="J48" s="93">
        <f>IF(ISBLANK($B48),"",INDEX('Výsledková listina'!PRINT_AREA,MATCH($B48,'Výsledková listina'!$E:$E,0),13))</f>
        <v>12</v>
      </c>
      <c r="K48" s="242"/>
      <c r="L48" s="242"/>
      <c r="M48" s="247"/>
      <c r="N48" s="357"/>
      <c r="O48" s="358"/>
      <c r="P48" s="247"/>
    </row>
    <row r="49" spans="1:16" ht="12.75" customHeight="1">
      <c r="A49" s="456"/>
      <c r="B49" s="97">
        <v>29</v>
      </c>
      <c r="C49" s="90" t="str">
        <f>IF(ISBLANK($B49),"",INDEX('Výsledková listina'!PRINT_AREA,MATCH($B49,'Výsledková listina'!$E:$E,0),2))</f>
        <v>Pavel Velebný</v>
      </c>
      <c r="D49" s="98">
        <f>IF(ISBLANK($B49),"",INDEX('Výsledková listina'!PRINT_AREA,MATCH($B49,'Výsledková listina'!$E:$E,0),8))</f>
        <v>6800</v>
      </c>
      <c r="E49" s="99">
        <f>IF(ISBLANK($B49),"",INDEX('Výsledková listina'!PRINT_AREA,MATCH($B49,'Výsledková listina'!$E:$E,0),9))</f>
        <v>2</v>
      </c>
      <c r="F49" s="243">
        <v>10460</v>
      </c>
      <c r="G49" s="243">
        <v>19</v>
      </c>
      <c r="H49" s="245">
        <v>11</v>
      </c>
      <c r="I49" s="359">
        <f>IF(ISBLANK($B49),"",INDEX('Výsledková listina'!PRINT_AREA,MATCH($B49,'Výsledková listina'!$E:$E,0),12))</f>
        <v>6680</v>
      </c>
      <c r="J49" s="99">
        <f>IF(ISBLANK($B49),"",INDEX('Výsledková listina'!PRINT_AREA,MATCH($B49,'Výsledková listina'!$E:$E,0),13))</f>
        <v>4</v>
      </c>
      <c r="K49" s="243">
        <v>13080</v>
      </c>
      <c r="L49" s="243">
        <v>25</v>
      </c>
      <c r="M49" s="245">
        <v>18</v>
      </c>
      <c r="N49" s="360">
        <v>23540</v>
      </c>
      <c r="O49" s="246">
        <v>44</v>
      </c>
      <c r="P49" s="245">
        <v>15</v>
      </c>
    </row>
    <row r="50" spans="1:16" ht="13.5" customHeight="1" thickBot="1">
      <c r="A50" s="457"/>
      <c r="B50" s="94">
        <v>30</v>
      </c>
      <c r="C50" s="88" t="str">
        <f>IF(ISBLANK($B50),"",INDEX('Výsledková listina'!PRINT_AREA,MATCH($B50,'Výsledková listina'!$E:$E,0),2))</f>
        <v>Pavel Sičák</v>
      </c>
      <c r="D50" s="95">
        <f>IF(ISBLANK($B50),"",INDEX('Výsledková listina'!PRINT_AREA,MATCH($B50,'Výsledková listina'!$E:$E,0),8))</f>
        <v>2200</v>
      </c>
      <c r="E50" s="96">
        <f>IF(ISBLANK($B50),"",INDEX('Výsledková listina'!PRINT_AREA,MATCH($B50,'Výsledková listina'!$E:$E,0),9))</f>
        <v>9</v>
      </c>
      <c r="F50" s="244"/>
      <c r="G50" s="244"/>
      <c r="H50" s="248"/>
      <c r="I50" s="361">
        <f>IF(ISBLANK($B50),"",INDEX('Výsledková listina'!PRINT_AREA,MATCH($B50,'Výsledková listina'!$E:$E,0),12))</f>
        <v>2800</v>
      </c>
      <c r="J50" s="96">
        <f>IF(ISBLANK($B50),"",INDEX('Výsledková listina'!PRINT_AREA,MATCH($B50,'Výsledková listina'!$E:$E,0),13))</f>
        <v>9</v>
      </c>
      <c r="K50" s="244"/>
      <c r="L50" s="244"/>
      <c r="M50" s="248"/>
      <c r="N50" s="362"/>
      <c r="O50" s="363"/>
      <c r="P50" s="248"/>
    </row>
    <row r="51" spans="1:16" ht="12.75" customHeight="1">
      <c r="A51" s="455" t="s">
        <v>194</v>
      </c>
      <c r="B51" s="91">
        <v>46</v>
      </c>
      <c r="C51" s="89" t="str">
        <f>IF(ISBLANK($B51),"",INDEX('Výsledková listina'!PRINT_AREA,MATCH($B51,'Výsledková listina'!$E:$E,0),2))</f>
        <v>Petr Funda</v>
      </c>
      <c r="D51" s="92">
        <f>IF(ISBLANK($B51),"",INDEX('Výsledková listina'!PRINT_AREA,MATCH($B51,'Výsledková listina'!$E:$E,0),8))</f>
        <v>1900</v>
      </c>
      <c r="E51" s="93">
        <f>IF(ISBLANK($B51),"",INDEX('Výsledková listina'!PRINT_AREA,MATCH($B51,'Výsledková listina'!$E:$E,0),9))</f>
        <v>9</v>
      </c>
      <c r="F51" s="242"/>
      <c r="G51" s="242"/>
      <c r="H51" s="247"/>
      <c r="I51" s="356">
        <f>IF(ISBLANK($B51),"",INDEX('Výsledková listina'!PRINT_AREA,MATCH($B51,'Výsledková listina'!$E:$E,0),12))</f>
        <v>8180</v>
      </c>
      <c r="J51" s="93">
        <f>IF(ISBLANK($B51),"",INDEX('Výsledková listina'!PRINT_AREA,MATCH($B51,'Výsledková listina'!$E:$E,0),13))</f>
        <v>6</v>
      </c>
      <c r="K51" s="242"/>
      <c r="L51" s="242"/>
      <c r="M51" s="247"/>
      <c r="N51" s="357"/>
      <c r="O51" s="358"/>
      <c r="P51" s="247"/>
    </row>
    <row r="52" spans="1:16" ht="12.75" customHeight="1">
      <c r="A52" s="456"/>
      <c r="B52" s="97">
        <v>47</v>
      </c>
      <c r="C52" s="90" t="str">
        <f>IF(ISBLANK($B52),"",INDEX('Výsledková listina'!PRINT_AREA,MATCH($B52,'Výsledková listina'!$E:$E,0),2))</f>
        <v>Petr Havlíček</v>
      </c>
      <c r="D52" s="98">
        <f>IF(ISBLANK($B52),"",INDEX('Výsledková listina'!PRINT_AREA,MATCH($B52,'Výsledková listina'!$E:$E,0),8))</f>
        <v>2680</v>
      </c>
      <c r="E52" s="99">
        <f>IF(ISBLANK($B52),"",INDEX('Výsledková listina'!PRINT_AREA,MATCH($B52,'Výsledková listina'!$E:$E,0),9))</f>
        <v>9</v>
      </c>
      <c r="F52" s="243">
        <v>6760</v>
      </c>
      <c r="G52" s="243">
        <v>27</v>
      </c>
      <c r="H52" s="245">
        <v>21</v>
      </c>
      <c r="I52" s="359">
        <f>IF(ISBLANK($B52),"",INDEX('Výsledková listina'!PRINT_AREA,MATCH($B52,'Výsledková listina'!$E:$E,0),12))</f>
        <v>3440</v>
      </c>
      <c r="J52" s="99">
        <f>IF(ISBLANK($B52),"",INDEX('Výsledková listina'!PRINT_AREA,MATCH($B52,'Výsledková listina'!$E:$E,0),13))</f>
        <v>7</v>
      </c>
      <c r="K52" s="243">
        <v>19720</v>
      </c>
      <c r="L52" s="243">
        <v>18</v>
      </c>
      <c r="M52" s="245">
        <v>12</v>
      </c>
      <c r="N52" s="360">
        <v>26480</v>
      </c>
      <c r="O52" s="246">
        <v>45</v>
      </c>
      <c r="P52" s="245">
        <v>16</v>
      </c>
    </row>
    <row r="53" spans="1:16" ht="13.5" customHeight="1" thickBot="1">
      <c r="A53" s="457"/>
      <c r="B53" s="68">
        <v>48</v>
      </c>
      <c r="C53" s="58" t="str">
        <f>IF(ISBLANK($B53),"",INDEX('Výsledková listina'!PRINT_AREA,MATCH($B53,'Výsledková listina'!$E:$E,0),2))</f>
        <v>Jiří Ludvík</v>
      </c>
      <c r="D53" s="72">
        <f>IF(ISBLANK($B53),"",INDEX('Výsledková listina'!PRINT_AREA,MATCH($B53,'Výsledková listina'!$E:$E,0),8))</f>
        <v>2180</v>
      </c>
      <c r="E53" s="69">
        <f>IF(ISBLANK($B53),"",INDEX('Výsledková listina'!PRINT_AREA,MATCH($B53,'Výsledková listina'!$E:$E,0),9))</f>
        <v>9</v>
      </c>
      <c r="F53" s="244"/>
      <c r="G53" s="244"/>
      <c r="H53" s="248"/>
      <c r="I53" s="384">
        <f>IF(ISBLANK($B53),"",INDEX('Výsledková listina'!PRINT_AREA,MATCH($B53,'Výsledková listina'!$E:$E,0),12))</f>
        <v>8100</v>
      </c>
      <c r="J53" s="100">
        <f>IF(ISBLANK($B53),"",INDEX('Výsledková listina'!PRINT_AREA,MATCH($B53,'Výsledková listina'!$E:$E,0),13))</f>
        <v>5</v>
      </c>
      <c r="K53" s="244"/>
      <c r="L53" s="244"/>
      <c r="M53" s="248"/>
      <c r="N53" s="362"/>
      <c r="O53" s="363"/>
      <c r="P53" s="248"/>
    </row>
    <row r="54" spans="1:16" ht="12.75" customHeight="1">
      <c r="A54" s="471" t="s">
        <v>185</v>
      </c>
      <c r="B54" s="114">
        <v>19</v>
      </c>
      <c r="C54" s="103" t="str">
        <f>IF(ISBLANK($B54),"",INDEX('Výsledková listina'!PRINT_AREA,MATCH($B54,'Výsledková listina'!$E:$E,0),2))</f>
        <v>Václav Kabourek</v>
      </c>
      <c r="D54" s="104">
        <f>IF(ISBLANK($B54),"",INDEX('Výsledková listina'!PRINT_AREA,MATCH($B54,'Výsledková listina'!$E:$E,0),8))</f>
        <v>3220</v>
      </c>
      <c r="E54" s="105">
        <f>IF(ISBLANK($B54),"",INDEX('Výsledková listina'!PRINT_AREA,MATCH($B54,'Výsledková listina'!$E:$E,0),9))</f>
        <v>7</v>
      </c>
      <c r="F54" s="242"/>
      <c r="G54" s="242"/>
      <c r="H54" s="236"/>
      <c r="I54" s="333">
        <f>IF(ISBLANK($B54),"",INDEX('Výsledková listina'!PRINT_AREA,MATCH($B54,'Výsledková listina'!$E:$E,0),12))</f>
        <v>780</v>
      </c>
      <c r="J54" s="105">
        <f>IF(ISBLANK($B54),"",INDEX('Výsledková listina'!PRINT_AREA,MATCH($B54,'Výsledková listina'!$E:$E,0),13))</f>
        <v>14</v>
      </c>
      <c r="K54" s="242"/>
      <c r="L54" s="242"/>
      <c r="M54" s="236"/>
      <c r="N54" s="254"/>
      <c r="O54" s="239"/>
      <c r="P54" s="236"/>
    </row>
    <row r="55" spans="1:16" ht="12.75" customHeight="1">
      <c r="A55" s="472"/>
      <c r="B55" s="115">
        <v>20</v>
      </c>
      <c r="C55" s="107" t="str">
        <f>IF(ISBLANK($B55),"",INDEX('Výsledková listina'!PRINT_AREA,MATCH($B55,'Výsledková listina'!$E:$E,0),2))</f>
        <v>Karel Staněk</v>
      </c>
      <c r="D55" s="108">
        <f>IF(ISBLANK($B55),"",INDEX('Výsledková listina'!PRINT_AREA,MATCH($B55,'Výsledková listina'!$E:$E,0),8))</f>
        <v>460</v>
      </c>
      <c r="E55" s="109">
        <f>IF(ISBLANK($B55),"",INDEX('Výsledková listina'!PRINT_AREA,MATCH($B55,'Výsledková listina'!$E:$E,0),9))</f>
        <v>13</v>
      </c>
      <c r="F55" s="243">
        <v>9100</v>
      </c>
      <c r="G55" s="243">
        <v>23</v>
      </c>
      <c r="H55" s="237">
        <v>16</v>
      </c>
      <c r="I55" s="334">
        <f>IF(ISBLANK($B55),"",INDEX('Výsledková listina'!PRINT_AREA,MATCH($B55,'Výsledková listina'!$E:$E,0),12))</f>
        <v>4340</v>
      </c>
      <c r="J55" s="109">
        <f>IF(ISBLANK($B55),"",INDEX('Výsledková listina'!PRINT_AREA,MATCH($B55,'Výsledková listina'!$E:$E,0),13))</f>
        <v>7</v>
      </c>
      <c r="K55" s="243">
        <v>17640</v>
      </c>
      <c r="L55" s="243">
        <v>23</v>
      </c>
      <c r="M55" s="237">
        <v>17</v>
      </c>
      <c r="N55" s="255">
        <v>26740</v>
      </c>
      <c r="O55" s="240">
        <v>46</v>
      </c>
      <c r="P55" s="237">
        <v>17</v>
      </c>
    </row>
    <row r="56" spans="1:16" ht="13.5" customHeight="1" thickBot="1">
      <c r="A56" s="473"/>
      <c r="B56" s="116">
        <v>21</v>
      </c>
      <c r="C56" s="111" t="str">
        <f>IF(ISBLANK($B56),"",INDEX('Výsledková listina'!PRINT_AREA,MATCH($B56,'Výsledková listina'!$E:$E,0),2))</f>
        <v>Rostislav Nerad</v>
      </c>
      <c r="D56" s="112">
        <f>IF(ISBLANK($B56),"",INDEX('Výsledková listina'!PRINT_AREA,MATCH($B56,'Výsledková listina'!$E:$E,0),8))</f>
        <v>5420</v>
      </c>
      <c r="E56" s="113">
        <f>IF(ISBLANK($B56),"",INDEX('Výsledková listina'!PRINT_AREA,MATCH($B56,'Výsledková listina'!$E:$E,0),9))</f>
        <v>3</v>
      </c>
      <c r="F56" s="244"/>
      <c r="G56" s="244"/>
      <c r="H56" s="238"/>
      <c r="I56" s="335">
        <f>IF(ISBLANK($B56),"",INDEX('Výsledková listina'!PRINT_AREA,MATCH($B56,'Výsledková listina'!$E:$E,0),12))</f>
        <v>12520</v>
      </c>
      <c r="J56" s="113">
        <f>IF(ISBLANK($B56),"",INDEX('Výsledková listina'!PRINT_AREA,MATCH($B56,'Výsledková listina'!$E:$E,0),13))</f>
        <v>2</v>
      </c>
      <c r="K56" s="244"/>
      <c r="L56" s="244"/>
      <c r="M56" s="238"/>
      <c r="N56" s="256"/>
      <c r="O56" s="241"/>
      <c r="P56" s="238"/>
    </row>
    <row r="57" spans="1:16" ht="12.75" customHeight="1">
      <c r="A57" s="471" t="s">
        <v>183</v>
      </c>
      <c r="B57" s="114">
        <v>13</v>
      </c>
      <c r="C57" s="103" t="str">
        <f>IF(ISBLANK($B57),"",INDEX('Výsledková listina'!PRINT_AREA,MATCH($B57,'Výsledková listina'!$E:$E,0),2))</f>
        <v>Pavel Nocar</v>
      </c>
      <c r="D57" s="104">
        <f>IF(ISBLANK($B57),"",INDEX('Výsledková listina'!PRINT_AREA,MATCH($B57,'Výsledková listina'!$E:$E,0),8))</f>
        <v>3980</v>
      </c>
      <c r="E57" s="105">
        <f>IF(ISBLANK($B57),"",INDEX('Výsledková listina'!PRINT_AREA,MATCH($B57,'Výsledková listina'!$E:$E,0),9))</f>
        <v>4</v>
      </c>
      <c r="F57" s="242"/>
      <c r="G57" s="242"/>
      <c r="H57" s="236"/>
      <c r="I57" s="333">
        <f>IF(ISBLANK($B57),"",INDEX('Výsledková listina'!PRINT_AREA,MATCH($B57,'Výsledková listina'!$E:$E,0),12))</f>
        <v>6460</v>
      </c>
      <c r="J57" s="105">
        <f>IF(ISBLANK($B57),"",INDEX('Výsledková listina'!PRINT_AREA,MATCH($B57,'Výsledková listina'!$E:$E,0),13))</f>
        <v>7</v>
      </c>
      <c r="K57" s="242"/>
      <c r="L57" s="242"/>
      <c r="M57" s="236"/>
      <c r="N57" s="254"/>
      <c r="O57" s="239"/>
      <c r="P57" s="236"/>
    </row>
    <row r="58" spans="1:16" ht="12.75" customHeight="1">
      <c r="A58" s="472"/>
      <c r="B58" s="115">
        <v>14</v>
      </c>
      <c r="C58" s="107" t="str">
        <f>IF(ISBLANK($B58),"",INDEX('Výsledková listina'!PRINT_AREA,MATCH($B58,'Výsledková listina'!$E:$E,0),2))</f>
        <v>Václav Hulec</v>
      </c>
      <c r="D58" s="108">
        <f>IF(ISBLANK($B58),"",INDEX('Výsledková listina'!PRINT_AREA,MATCH($B58,'Výsledková listina'!$E:$E,0),8))</f>
        <v>240</v>
      </c>
      <c r="E58" s="109">
        <f>IF(ISBLANK($B58),"",INDEX('Výsledková listina'!PRINT_AREA,MATCH($B58,'Výsledková listina'!$E:$E,0),9))</f>
        <v>14</v>
      </c>
      <c r="F58" s="243">
        <v>7700</v>
      </c>
      <c r="G58" s="243">
        <v>24</v>
      </c>
      <c r="H58" s="237">
        <v>17</v>
      </c>
      <c r="I58" s="334">
        <f>IF(ISBLANK($B58),"",INDEX('Výsledková listina'!PRINT_AREA,MATCH($B58,'Výsledková listina'!$E:$E,0),12))</f>
        <v>2440</v>
      </c>
      <c r="J58" s="109">
        <f>IF(ISBLANK($B58),"",INDEX('Výsledková listina'!PRINT_AREA,MATCH($B58,'Výsledková listina'!$E:$E,0),13))</f>
        <v>9</v>
      </c>
      <c r="K58" s="243">
        <v>11660</v>
      </c>
      <c r="L58" s="243">
        <v>25</v>
      </c>
      <c r="M58" s="237">
        <v>18</v>
      </c>
      <c r="N58" s="255">
        <v>19360</v>
      </c>
      <c r="O58" s="240">
        <v>49</v>
      </c>
      <c r="P58" s="237">
        <v>18</v>
      </c>
    </row>
    <row r="59" spans="1:16" ht="13.5" customHeight="1" thickBot="1">
      <c r="A59" s="473"/>
      <c r="B59" s="106">
        <v>15</v>
      </c>
      <c r="C59" s="117" t="str">
        <f>IF(ISBLANK($B59),"",INDEX('Výsledková listina'!PRINT_AREA,MATCH($B59,'Výsledková listina'!$E:$E,0),2))</f>
        <v>Jaroslav Dobšíček</v>
      </c>
      <c r="D59" s="118">
        <f>IF(ISBLANK($B59),"",INDEX('Výsledková listina'!PRINT_AREA,MATCH($B59,'Výsledková listina'!$E:$E,0),8))</f>
        <v>3480</v>
      </c>
      <c r="E59" s="119">
        <f>IF(ISBLANK($B59),"",INDEX('Výsledková listina'!PRINT_AREA,MATCH($B59,'Výsledková listina'!$E:$E,0),9))</f>
        <v>6</v>
      </c>
      <c r="F59" s="244"/>
      <c r="G59" s="244"/>
      <c r="H59" s="238"/>
      <c r="I59" s="345">
        <f>IF(ISBLANK($B59),"",INDEX('Výsledková listina'!PRINT_AREA,MATCH($B59,'Výsledková listina'!$E:$E,0),12))</f>
        <v>2760</v>
      </c>
      <c r="J59" s="119">
        <f>IF(ISBLANK($B59),"",INDEX('Výsledková listina'!PRINT_AREA,MATCH($B59,'Výsledková listina'!$E:$E,0),13))</f>
        <v>9</v>
      </c>
      <c r="K59" s="244"/>
      <c r="L59" s="244"/>
      <c r="M59" s="238"/>
      <c r="N59" s="256"/>
      <c r="O59" s="241"/>
      <c r="P59" s="238"/>
    </row>
    <row r="60" spans="1:16" ht="12.75" customHeight="1">
      <c r="A60" s="455" t="s">
        <v>186</v>
      </c>
      <c r="B60" s="91">
        <v>22</v>
      </c>
      <c r="C60" s="89" t="str">
        <f>IF(ISBLANK($B60),"",INDEX('Výsledková listina'!PRINT_AREA,MATCH($B60,'Výsledková listina'!$E:$E,0),2))</f>
        <v>Jiří Ouředníček</v>
      </c>
      <c r="D60" s="92">
        <f>IF(ISBLANK($B60),"",INDEX('Výsledková listina'!PRINT_AREA,MATCH($B60,'Výsledková listina'!$E:$E,0),8))</f>
        <v>2240</v>
      </c>
      <c r="E60" s="93">
        <f>IF(ISBLANK($B60),"",INDEX('Výsledková listina'!PRINT_AREA,MATCH($B60,'Výsledková listina'!$E:$E,0),9))</f>
        <v>8</v>
      </c>
      <c r="F60" s="242"/>
      <c r="G60" s="242"/>
      <c r="H60" s="247"/>
      <c r="I60" s="356">
        <f>IF(ISBLANK($B60),"",INDEX('Výsledková listina'!PRINT_AREA,MATCH($B60,'Výsledková listina'!$E:$E,0),12))</f>
        <v>4560</v>
      </c>
      <c r="J60" s="93">
        <f>IF(ISBLANK($B60),"",INDEX('Výsledková listina'!PRINT_AREA,MATCH($B60,'Výsledková listina'!$E:$E,0),13))</f>
        <v>5</v>
      </c>
      <c r="K60" s="242"/>
      <c r="L60" s="242"/>
      <c r="M60" s="247"/>
      <c r="N60" s="357"/>
      <c r="O60" s="358"/>
      <c r="P60" s="247"/>
    </row>
    <row r="61" spans="1:16" ht="12.75" customHeight="1">
      <c r="A61" s="456"/>
      <c r="B61" s="97">
        <v>23</v>
      </c>
      <c r="C61" s="90" t="str">
        <f>IF(ISBLANK($B61),"",INDEX('Výsledková listina'!PRINT_AREA,MATCH($B61,'Výsledková listina'!$E:$E,0),2))</f>
        <v>Miroslav Stejskal</v>
      </c>
      <c r="D61" s="98">
        <f>IF(ISBLANK($B61),"",INDEX('Výsledková listina'!PRINT_AREA,MATCH($B61,'Výsledková listina'!$E:$E,0),8))</f>
        <v>1780</v>
      </c>
      <c r="E61" s="99">
        <f>IF(ISBLANK($B61),"",INDEX('Výsledková listina'!PRINT_AREA,MATCH($B61,'Výsledková listina'!$E:$E,0),9))</f>
        <v>10</v>
      </c>
      <c r="F61" s="243">
        <v>4660</v>
      </c>
      <c r="G61" s="243">
        <v>31</v>
      </c>
      <c r="H61" s="245">
        <v>23</v>
      </c>
      <c r="I61" s="359">
        <f>IF(ISBLANK($B61),"",INDEX('Výsledková listina'!PRINT_AREA,MATCH($B61,'Výsledková listina'!$E:$E,0),12))</f>
        <v>540</v>
      </c>
      <c r="J61" s="99">
        <f>IF(ISBLANK($B61),"",INDEX('Výsledková listina'!PRINT_AREA,MATCH($B61,'Výsledková listina'!$E:$E,0),13))</f>
        <v>10.5</v>
      </c>
      <c r="K61" s="243">
        <v>8140</v>
      </c>
      <c r="L61" s="243">
        <v>21.5</v>
      </c>
      <c r="M61" s="245">
        <v>14</v>
      </c>
      <c r="N61" s="360">
        <v>12800</v>
      </c>
      <c r="O61" s="246">
        <v>52.5</v>
      </c>
      <c r="P61" s="245">
        <v>19</v>
      </c>
    </row>
    <row r="62" spans="1:16" ht="13.5" customHeight="1" thickBot="1">
      <c r="A62" s="457"/>
      <c r="B62" s="94">
        <v>24</v>
      </c>
      <c r="C62" s="88" t="str">
        <f>IF(ISBLANK($B62),"",INDEX('Výsledková listina'!PRINT_AREA,MATCH($B62,'Výsledková listina'!$E:$E,0),2))</f>
        <v>Petr Skála</v>
      </c>
      <c r="D62" s="95">
        <f>IF(ISBLANK($B62),"",INDEX('Výsledková listina'!PRINT_AREA,MATCH($B62,'Výsledková listina'!$E:$E,0),8))</f>
        <v>640</v>
      </c>
      <c r="E62" s="96">
        <f>IF(ISBLANK($B62),"",INDEX('Výsledková listina'!PRINT_AREA,MATCH($B62,'Výsledková listina'!$E:$E,0),9))</f>
        <v>13</v>
      </c>
      <c r="F62" s="244"/>
      <c r="G62" s="244"/>
      <c r="H62" s="248"/>
      <c r="I62" s="361">
        <f>IF(ISBLANK($B62),"",INDEX('Výsledková listina'!PRINT_AREA,MATCH($B62,'Výsledková listina'!$E:$E,0),12))</f>
        <v>3040</v>
      </c>
      <c r="J62" s="96">
        <f>IF(ISBLANK($B62),"",INDEX('Výsledková listina'!PRINT_AREA,MATCH($B62,'Výsledková listina'!$E:$E,0),13))</f>
        <v>6</v>
      </c>
      <c r="K62" s="244"/>
      <c r="L62" s="244"/>
      <c r="M62" s="248"/>
      <c r="N62" s="362"/>
      <c r="O62" s="363"/>
      <c r="P62" s="248"/>
    </row>
    <row r="63" spans="1:16" ht="12.75" customHeight="1">
      <c r="A63" s="455" t="s">
        <v>193</v>
      </c>
      <c r="B63" s="91">
        <v>43</v>
      </c>
      <c r="C63" s="89" t="str">
        <f>IF(ISBLANK($B63),"",INDEX('Výsledková listina'!PRINT_AREA,MATCH($B63,'Výsledková listina'!$E:$E,0),2))</f>
        <v>Radek Muler</v>
      </c>
      <c r="D63" s="92">
        <f>IF(ISBLANK($B63),"",INDEX('Výsledková listina'!PRINT_AREA,MATCH($B63,'Výsledková listina'!$E:$E,0),8))</f>
        <v>240</v>
      </c>
      <c r="E63" s="93">
        <f>IF(ISBLANK($B63),"",INDEX('Výsledková listina'!PRINT_AREA,MATCH($B63,'Výsledková listina'!$E:$E,0),9))</f>
        <v>12</v>
      </c>
      <c r="F63" s="242"/>
      <c r="G63" s="242"/>
      <c r="H63" s="247"/>
      <c r="I63" s="356">
        <f>IF(ISBLANK($B63),"",INDEX('Výsledková listina'!PRINT_AREA,MATCH($B63,'Výsledková listina'!$E:$E,0),12))</f>
        <v>2380</v>
      </c>
      <c r="J63" s="93">
        <f>IF(ISBLANK($B63),"",INDEX('Výsledková listina'!PRINT_AREA,MATCH($B63,'Výsledková listina'!$E:$E,0),13))</f>
        <v>10</v>
      </c>
      <c r="K63" s="242"/>
      <c r="L63" s="242"/>
      <c r="M63" s="247"/>
      <c r="N63" s="357"/>
      <c r="O63" s="358"/>
      <c r="P63" s="247"/>
    </row>
    <row r="64" spans="1:16" ht="12.75" customHeight="1">
      <c r="A64" s="456"/>
      <c r="B64" s="97">
        <v>44</v>
      </c>
      <c r="C64" s="90" t="str">
        <f>IF(ISBLANK($B64),"",INDEX('Výsledková listina'!PRINT_AREA,MATCH($B64,'Výsledková listina'!$E:$E,0),2))</f>
        <v>Radek Chudomel</v>
      </c>
      <c r="D64" s="98">
        <f>IF(ISBLANK($B64),"",INDEX('Výsledková listina'!PRINT_AREA,MATCH($B64,'Výsledková listina'!$E:$E,0),8))</f>
        <v>2540</v>
      </c>
      <c r="E64" s="99">
        <f>IF(ISBLANK($B64),"",INDEX('Výsledková listina'!PRINT_AREA,MATCH($B64,'Výsledková listina'!$E:$E,0),9))</f>
        <v>7</v>
      </c>
      <c r="F64" s="243">
        <v>4140</v>
      </c>
      <c r="G64" s="243">
        <v>32</v>
      </c>
      <c r="H64" s="245">
        <v>25</v>
      </c>
      <c r="I64" s="359">
        <f>IF(ISBLANK($B64),"",INDEX('Výsledková listina'!PRINT_AREA,MATCH($B64,'Výsledková listina'!$E:$E,0),12))</f>
        <v>3780</v>
      </c>
      <c r="J64" s="99">
        <f>IF(ISBLANK($B64),"",INDEX('Výsledková listina'!PRINT_AREA,MATCH($B64,'Výsledková listina'!$E:$E,0),13))</f>
        <v>11</v>
      </c>
      <c r="K64" s="243">
        <v>18190</v>
      </c>
      <c r="L64" s="243">
        <v>22</v>
      </c>
      <c r="M64" s="245">
        <v>16</v>
      </c>
      <c r="N64" s="360">
        <v>22330</v>
      </c>
      <c r="O64" s="246">
        <v>54</v>
      </c>
      <c r="P64" s="245">
        <v>20</v>
      </c>
    </row>
    <row r="65" spans="1:16" ht="13.5" customHeight="1" thickBot="1">
      <c r="A65" s="457"/>
      <c r="B65" s="94">
        <v>45</v>
      </c>
      <c r="C65" s="88" t="str">
        <f>IF(ISBLANK($B65),"",INDEX('Výsledková listina'!PRINT_AREA,MATCH($B65,'Výsledková listina'!$E:$E,0),2))</f>
        <v>Jan Prepsl</v>
      </c>
      <c r="D65" s="95">
        <f>IF(ISBLANK($B65),"",INDEX('Výsledková listina'!PRINT_AREA,MATCH($B65,'Výsledková listina'!$E:$E,0),8))</f>
        <v>1360</v>
      </c>
      <c r="E65" s="96">
        <f>IF(ISBLANK($B65),"",INDEX('Výsledková listina'!PRINT_AREA,MATCH($B65,'Výsledková listina'!$E:$E,0),9))</f>
        <v>13</v>
      </c>
      <c r="F65" s="244"/>
      <c r="G65" s="244"/>
      <c r="H65" s="248"/>
      <c r="I65" s="361">
        <f>IF(ISBLANK($B65),"",INDEX('Výsledková listina'!PRINT_AREA,MATCH($B65,'Výsledková listina'!$E:$E,0),12))</f>
        <v>12030</v>
      </c>
      <c r="J65" s="96">
        <f>IF(ISBLANK($B65),"",INDEX('Výsledková listina'!PRINT_AREA,MATCH($B65,'Výsledková listina'!$E:$E,0),13))</f>
        <v>1</v>
      </c>
      <c r="K65" s="244"/>
      <c r="L65" s="244"/>
      <c r="M65" s="248"/>
      <c r="N65" s="362"/>
      <c r="O65" s="363"/>
      <c r="P65" s="248"/>
    </row>
    <row r="66" spans="1:16" ht="12.75" customHeight="1">
      <c r="A66" s="471" t="s">
        <v>182</v>
      </c>
      <c r="B66" s="114">
        <v>10</v>
      </c>
      <c r="C66" s="103" t="str">
        <f>IF(ISBLANK($B66),"",INDEX('Výsledková listina'!PRINT_AREA,MATCH($B66,'Výsledková listina'!$E:$E,0),2))</f>
        <v>Andrianov Ivan</v>
      </c>
      <c r="D66" s="104">
        <f>IF(ISBLANK($B66),"",INDEX('Výsledková listina'!PRINT_AREA,MATCH($B66,'Výsledková listina'!$E:$E,0),8))</f>
        <v>6400</v>
      </c>
      <c r="E66" s="105">
        <f>IF(ISBLANK($B66),"",INDEX('Výsledková listina'!PRINT_AREA,MATCH($B66,'Výsledková listina'!$E:$E,0),9))</f>
        <v>4</v>
      </c>
      <c r="F66" s="242"/>
      <c r="G66" s="242"/>
      <c r="H66" s="236"/>
      <c r="I66" s="333">
        <f>IF(ISBLANK($B66),"",INDEX('Výsledková listina'!PRINT_AREA,MATCH($B66,'Výsledková listina'!$E:$E,0),12))</f>
        <v>1320</v>
      </c>
      <c r="J66" s="105">
        <f>IF(ISBLANK($B66),"",INDEX('Výsledková listina'!PRINT_AREA,MATCH($B66,'Výsledková listina'!$E:$E,0),13))</f>
        <v>13</v>
      </c>
      <c r="K66" s="242"/>
      <c r="L66" s="242"/>
      <c r="M66" s="236"/>
      <c r="N66" s="254"/>
      <c r="O66" s="239"/>
      <c r="P66" s="236"/>
    </row>
    <row r="67" spans="1:16" ht="12.75" customHeight="1">
      <c r="A67" s="472"/>
      <c r="B67" s="115">
        <v>11</v>
      </c>
      <c r="C67" s="107" t="str">
        <f>IF(ISBLANK($B67),"",INDEX('Výsledková listina'!PRINT_AREA,MATCH($B67,'Výsledková listina'!$E:$E,0),2))</f>
        <v>Kalachev Ilya</v>
      </c>
      <c r="D67" s="108">
        <f>IF(ISBLANK($B67),"",INDEX('Výsledková listina'!PRINT_AREA,MATCH($B67,'Výsledková listina'!$E:$E,0),8))</f>
        <v>480</v>
      </c>
      <c r="E67" s="109">
        <f>IF(ISBLANK($B67),"",INDEX('Výsledková listina'!PRINT_AREA,MATCH($B67,'Výsledková listina'!$E:$E,0),9))</f>
        <v>12</v>
      </c>
      <c r="F67" s="243">
        <v>11560</v>
      </c>
      <c r="G67" s="243">
        <v>19</v>
      </c>
      <c r="H67" s="237">
        <v>11</v>
      </c>
      <c r="I67" s="334">
        <f>IF(ISBLANK($B67),"",INDEX('Výsledková listina'!PRINT_AREA,MATCH($B67,'Výsledková listina'!$E:$E,0),12))</f>
        <v>1540</v>
      </c>
      <c r="J67" s="109">
        <f>IF(ISBLANK($B67),"",INDEX('Výsledková listina'!PRINT_AREA,MATCH($B67,'Výsledková listina'!$E:$E,0),13))</f>
        <v>13</v>
      </c>
      <c r="K67" s="243">
        <v>5700</v>
      </c>
      <c r="L67" s="243">
        <v>35</v>
      </c>
      <c r="M67" s="237">
        <v>27</v>
      </c>
      <c r="N67" s="255">
        <v>17260</v>
      </c>
      <c r="O67" s="240">
        <v>54</v>
      </c>
      <c r="P67" s="237">
        <v>21</v>
      </c>
    </row>
    <row r="68" spans="1:16" ht="13.5" customHeight="1" thickBot="1">
      <c r="A68" s="473"/>
      <c r="B68" s="116">
        <v>12</v>
      </c>
      <c r="C68" s="111" t="str">
        <f>IF(ISBLANK($B68),"",INDEX('Výsledková listina'!PRINT_AREA,MATCH($B68,'Výsledková listina'!$E:$E,0),2))</f>
        <v>Glinskiy Sergey</v>
      </c>
      <c r="D68" s="112">
        <f>IF(ISBLANK($B68),"",INDEX('Výsledková listina'!PRINT_AREA,MATCH($B68,'Výsledková listina'!$E:$E,0),8))</f>
        <v>4680</v>
      </c>
      <c r="E68" s="113">
        <f>IF(ISBLANK($B68),"",INDEX('Výsledková listina'!PRINT_AREA,MATCH($B68,'Výsledková listina'!$E:$E,0),9))</f>
        <v>3</v>
      </c>
      <c r="F68" s="244"/>
      <c r="G68" s="244"/>
      <c r="H68" s="238"/>
      <c r="I68" s="335">
        <f>IF(ISBLANK($B68),"",INDEX('Výsledková listina'!PRINT_AREA,MATCH($B68,'Výsledková listina'!$E:$E,0),12))</f>
        <v>2840</v>
      </c>
      <c r="J68" s="113">
        <f>IF(ISBLANK($B68),"",INDEX('Výsledková listina'!PRINT_AREA,MATCH($B68,'Výsledková listina'!$E:$E,0),13))</f>
        <v>9</v>
      </c>
      <c r="K68" s="244"/>
      <c r="L68" s="244"/>
      <c r="M68" s="238"/>
      <c r="N68" s="256"/>
      <c r="O68" s="241"/>
      <c r="P68" s="238"/>
    </row>
    <row r="69" spans="1:16" ht="12.75" customHeight="1">
      <c r="A69" s="452" t="s">
        <v>179</v>
      </c>
      <c r="B69" s="102">
        <v>1</v>
      </c>
      <c r="C69" s="103" t="str">
        <f>IF(ISBLANK($B69),"",INDEX('Výsledková listina'!PRINT_AREA,MATCH($B69,'Výsledková listina'!$E:$E,0),2))</f>
        <v>Petr Toth</v>
      </c>
      <c r="D69" s="104">
        <f>IF(ISBLANK($B69),"",INDEX('Výsledková listina'!PRINT_AREA,MATCH($B69,'Výsledková listina'!$E:$E,0),8))</f>
        <v>6480</v>
      </c>
      <c r="E69" s="105">
        <f>IF(ISBLANK($B69),"",INDEX('Výsledková listina'!PRINT_AREA,MATCH($B69,'Výsledková listina'!$E:$E,0),9))</f>
        <v>3</v>
      </c>
      <c r="F69" s="242"/>
      <c r="G69" s="242"/>
      <c r="H69" s="236"/>
      <c r="I69" s="333">
        <f>IF(ISBLANK($B69),"",INDEX('Výsledková listina'!PRINT_AREA,MATCH($B69,'Výsledková listina'!$E:$E,0),12))</f>
        <v>460</v>
      </c>
      <c r="J69" s="105">
        <f>IF(ISBLANK($B69),"",INDEX('Výsledková listina'!PRINT_AREA,MATCH($B69,'Výsledková listina'!$E:$E,0),13))</f>
        <v>13</v>
      </c>
      <c r="K69" s="242"/>
      <c r="L69" s="242"/>
      <c r="M69" s="236"/>
      <c r="N69" s="254"/>
      <c r="O69" s="239"/>
      <c r="P69" s="236"/>
    </row>
    <row r="70" spans="1:16" ht="12.75" customHeight="1">
      <c r="A70" s="453"/>
      <c r="B70" s="106">
        <v>2</v>
      </c>
      <c r="C70" s="107" t="str">
        <f>IF(ISBLANK($B70),"",INDEX('Výsledková listina'!PRINT_AREA,MATCH($B70,'Výsledková listina'!$E:$E,0),2))</f>
        <v>Jozef Dohnal</v>
      </c>
      <c r="D70" s="108">
        <f>IF(ISBLANK($B70),"",INDEX('Výsledková listina'!PRINT_AREA,MATCH($B70,'Výsledková listina'!$E:$E,0),8))</f>
        <v>880</v>
      </c>
      <c r="E70" s="109">
        <f>IF(ISBLANK($B70),"",INDEX('Výsledková listina'!PRINT_AREA,MATCH($B70,'Výsledková listina'!$E:$E,0),9))</f>
        <v>12</v>
      </c>
      <c r="F70" s="243">
        <v>8400</v>
      </c>
      <c r="G70" s="243">
        <v>26</v>
      </c>
      <c r="H70" s="237">
        <v>20</v>
      </c>
      <c r="I70" s="334">
        <f>IF(ISBLANK($B70),"",INDEX('Výsledková listina'!PRINT_AREA,MATCH($B70,'Výsledková listina'!$E:$E,0),12))</f>
        <v>4140</v>
      </c>
      <c r="J70" s="109">
        <f>IF(ISBLANK($B70),"",INDEX('Výsledková listina'!PRINT_AREA,MATCH($B70,'Výsledková listina'!$E:$E,0),13))</f>
        <v>8</v>
      </c>
      <c r="K70" s="243">
        <v>7480</v>
      </c>
      <c r="L70" s="243">
        <v>28.5</v>
      </c>
      <c r="M70" s="237">
        <v>22</v>
      </c>
      <c r="N70" s="255">
        <v>15880</v>
      </c>
      <c r="O70" s="240">
        <v>54.5</v>
      </c>
      <c r="P70" s="237">
        <v>22</v>
      </c>
    </row>
    <row r="71" spans="1:16" ht="13.5" customHeight="1" thickBot="1">
      <c r="A71" s="454"/>
      <c r="B71" s="110">
        <v>3</v>
      </c>
      <c r="C71" s="111" t="str">
        <f>IF(ISBLANK($B71),"",INDEX('Výsledková listina'!PRINT_AREA,MATCH($B71,'Výsledková listina'!$E:$E,0),2))</f>
        <v>Petr Divíšek</v>
      </c>
      <c r="D71" s="112">
        <f>IF(ISBLANK($B71),"",INDEX('Výsledková listina'!PRINT_AREA,MATCH($B71,'Výsledková listina'!$E:$E,0),8))</f>
        <v>1040</v>
      </c>
      <c r="E71" s="113">
        <f>IF(ISBLANK($B71),"",INDEX('Výsledková listina'!PRINT_AREA,MATCH($B71,'Výsledková listina'!$E:$E,0),9))</f>
        <v>11</v>
      </c>
      <c r="F71" s="244"/>
      <c r="G71" s="244"/>
      <c r="H71" s="238"/>
      <c r="I71" s="335">
        <f>IF(ISBLANK($B71),"",INDEX('Výsledková listina'!PRINT_AREA,MATCH($B71,'Výsledková listina'!$E:$E,0),12))</f>
        <v>2880</v>
      </c>
      <c r="J71" s="113">
        <f>IF(ISBLANK($B71),"",INDEX('Výsledková listina'!PRINT_AREA,MATCH($B71,'Výsledková listina'!$E:$E,0),13))</f>
        <v>7.5</v>
      </c>
      <c r="K71" s="244"/>
      <c r="L71" s="244"/>
      <c r="M71" s="238"/>
      <c r="N71" s="256"/>
      <c r="O71" s="241"/>
      <c r="P71" s="238"/>
    </row>
    <row r="72" spans="1:16" ht="12.75" customHeight="1">
      <c r="A72" s="455" t="s">
        <v>195</v>
      </c>
      <c r="B72" s="91">
        <v>49</v>
      </c>
      <c r="C72" s="89" t="str">
        <f>IF(ISBLANK($B72),"",INDEX('Výsledková listina'!PRINT_AREA,MATCH($B72,'Výsledková listina'!$E:$E,0),2))</f>
        <v>Jaroslav Burianek</v>
      </c>
      <c r="D72" s="92">
        <f>IF(ISBLANK($B72),"",INDEX('Výsledková listina'!PRINT_AREA,MATCH($B72,'Výsledková listina'!$E:$E,0),8))</f>
        <v>1120</v>
      </c>
      <c r="E72" s="93">
        <f>IF(ISBLANK($B72),"",INDEX('Výsledková listina'!PRINT_AREA,MATCH($B72,'Výsledková listina'!$E:$E,0),9))</f>
        <v>11</v>
      </c>
      <c r="F72" s="242"/>
      <c r="G72" s="242"/>
      <c r="H72" s="247"/>
      <c r="I72" s="356">
        <f>IF(ISBLANK($B72),"",INDEX('Výsledková listina'!PRINT_AREA,MATCH($B72,'Výsledková listina'!$E:$E,0),12))</f>
        <v>4420</v>
      </c>
      <c r="J72" s="93">
        <f>IF(ISBLANK($B72),"",INDEX('Výsledková listina'!PRINT_AREA,MATCH($B72,'Výsledková listina'!$E:$E,0),13))</f>
        <v>6</v>
      </c>
      <c r="K72" s="242"/>
      <c r="L72" s="242"/>
      <c r="M72" s="247"/>
      <c r="N72" s="357"/>
      <c r="O72" s="358"/>
      <c r="P72" s="247"/>
    </row>
    <row r="73" spans="1:16" ht="12.75" customHeight="1">
      <c r="A73" s="456"/>
      <c r="B73" s="97">
        <v>50</v>
      </c>
      <c r="C73" s="90" t="str">
        <f>IF(ISBLANK($B73),"",INDEX('Výsledková listina'!PRINT_AREA,MATCH($B73,'Výsledková listina'!$E:$E,0),2))</f>
        <v>Petr Reichrt</v>
      </c>
      <c r="D73" s="98">
        <f>IF(ISBLANK($B73),"",INDEX('Výsledková listina'!PRINT_AREA,MATCH($B73,'Výsledková listina'!$E:$E,0),8))</f>
        <v>840</v>
      </c>
      <c r="E73" s="99">
        <f>IF(ISBLANK($B73),"",INDEX('Výsledková listina'!PRINT_AREA,MATCH($B73,'Výsledková listina'!$E:$E,0),9))</f>
        <v>14</v>
      </c>
      <c r="F73" s="243">
        <v>4660</v>
      </c>
      <c r="G73" s="243">
        <v>31</v>
      </c>
      <c r="H73" s="245">
        <v>23</v>
      </c>
      <c r="I73" s="359">
        <f>IF(ISBLANK($B73),"",INDEX('Výsledková listina'!PRINT_AREA,MATCH($B73,'Výsledková listina'!$E:$E,0),12))</f>
        <v>4880</v>
      </c>
      <c r="J73" s="99">
        <f>IF(ISBLANK($B73),"",INDEX('Výsledková listina'!PRINT_AREA,MATCH($B73,'Výsledková listina'!$E:$E,0),13))</f>
        <v>10</v>
      </c>
      <c r="K73" s="243">
        <v>15800</v>
      </c>
      <c r="L73" s="243">
        <v>27</v>
      </c>
      <c r="M73" s="245">
        <v>21</v>
      </c>
      <c r="N73" s="360">
        <v>20460</v>
      </c>
      <c r="O73" s="246">
        <v>58</v>
      </c>
      <c r="P73" s="245">
        <v>23</v>
      </c>
    </row>
    <row r="74" spans="1:16" ht="13.5" customHeight="1" thickBot="1">
      <c r="A74" s="457"/>
      <c r="B74" s="68">
        <v>51</v>
      </c>
      <c r="C74" s="58" t="str">
        <f>IF(ISBLANK($B74),"",INDEX('Výsledková listina'!PRINT_AREA,MATCH($B74,'Výsledková listina'!$E:$E,0),2))</f>
        <v>Jan Tichý</v>
      </c>
      <c r="D74" s="72">
        <f>IF(ISBLANK($B74),"",INDEX('Výsledková listina'!PRINT_AREA,MATCH($B74,'Výsledková listina'!$E:$E,0),8))</f>
        <v>2700</v>
      </c>
      <c r="E74" s="69">
        <f>IF(ISBLANK($B74),"",INDEX('Výsledková listina'!PRINT_AREA,MATCH($B74,'Výsledková listina'!$E:$E,0),9))</f>
        <v>6</v>
      </c>
      <c r="F74" s="244"/>
      <c r="G74" s="244"/>
      <c r="H74" s="248"/>
      <c r="I74" s="384">
        <f>IF(ISBLANK($B74),"",INDEX('Výsledková listina'!PRINT_AREA,MATCH($B74,'Výsledková listina'!$E:$E,0),12))</f>
        <v>6500</v>
      </c>
      <c r="J74" s="100">
        <f>IF(ISBLANK($B74),"",INDEX('Výsledková listina'!PRINT_AREA,MATCH($B74,'Výsledková listina'!$E:$E,0),13))</f>
        <v>11</v>
      </c>
      <c r="K74" s="244"/>
      <c r="L74" s="244"/>
      <c r="M74" s="248"/>
      <c r="N74" s="362"/>
      <c r="O74" s="363"/>
      <c r="P74" s="248"/>
    </row>
    <row r="75" spans="1:16" ht="12.75" customHeight="1">
      <c r="A75" s="455" t="s">
        <v>190</v>
      </c>
      <c r="B75" s="91">
        <v>34</v>
      </c>
      <c r="C75" s="89" t="str">
        <f>IF(ISBLANK($B75),"",INDEX('Výsledková listina'!PRINT_AREA,MATCH($B75,'Výsledková listina'!$E:$E,0),2))</f>
        <v>Jaroslav Kameník</v>
      </c>
      <c r="D75" s="92">
        <f>IF(ISBLANK($B75),"",INDEX('Výsledková listina'!PRINT_AREA,MATCH($B75,'Výsledková listina'!$E:$E,0),8))</f>
        <v>1640</v>
      </c>
      <c r="E75" s="93">
        <f>IF(ISBLANK($B75),"",INDEX('Výsledková listina'!PRINT_AREA,MATCH($B75,'Výsledková listina'!$E:$E,0),9))</f>
        <v>10</v>
      </c>
      <c r="F75" s="242"/>
      <c r="G75" s="242"/>
      <c r="H75" s="247"/>
      <c r="I75" s="356">
        <f>IF(ISBLANK($B75),"",INDEX('Výsledková listina'!PRINT_AREA,MATCH($B75,'Výsledková listina'!$E:$E,0),12))</f>
        <v>2660</v>
      </c>
      <c r="J75" s="93">
        <f>IF(ISBLANK($B75),"",INDEX('Výsledková listina'!PRINT_AREA,MATCH($B75,'Výsledková listina'!$E:$E,0),13))</f>
        <v>8</v>
      </c>
      <c r="K75" s="242"/>
      <c r="L75" s="242"/>
      <c r="M75" s="247"/>
      <c r="N75" s="357"/>
      <c r="O75" s="358"/>
      <c r="P75" s="247"/>
    </row>
    <row r="76" spans="1:16" ht="12.75" customHeight="1">
      <c r="A76" s="456"/>
      <c r="B76" s="97">
        <v>35</v>
      </c>
      <c r="C76" s="90" t="str">
        <f>IF(ISBLANK($B76),"",INDEX('Výsledková listina'!PRINT_AREA,MATCH($B76,'Výsledková listina'!$E:$E,0),2))</f>
        <v>Jiří Kameník</v>
      </c>
      <c r="D76" s="98">
        <f>IF(ISBLANK($B76),"",INDEX('Výsledková listina'!PRINT_AREA,MATCH($B76,'Výsledková listina'!$E:$E,0),8))</f>
        <v>1380</v>
      </c>
      <c r="E76" s="99">
        <f>IF(ISBLANK($B76),"",INDEX('Výsledková listina'!PRINT_AREA,MATCH($B76,'Výsledková listina'!$E:$E,0),9))</f>
        <v>12</v>
      </c>
      <c r="F76" s="243">
        <v>6960</v>
      </c>
      <c r="G76" s="243">
        <v>27</v>
      </c>
      <c r="H76" s="245">
        <v>21</v>
      </c>
      <c r="I76" s="359">
        <f>IF(ISBLANK($B76),"",INDEX('Výsledková listina'!PRINT_AREA,MATCH($B76,'Výsledková listina'!$E:$E,0),12))</f>
        <v>3140</v>
      </c>
      <c r="J76" s="99">
        <f>IF(ISBLANK($B76),"",INDEX('Výsledková listina'!PRINT_AREA,MATCH($B76,'Výsledková listina'!$E:$E,0),13))</f>
        <v>13</v>
      </c>
      <c r="K76" s="243">
        <v>7100</v>
      </c>
      <c r="L76" s="243">
        <v>35</v>
      </c>
      <c r="M76" s="245">
        <v>27</v>
      </c>
      <c r="N76" s="360">
        <v>14060</v>
      </c>
      <c r="O76" s="246">
        <v>62</v>
      </c>
      <c r="P76" s="245">
        <v>24</v>
      </c>
    </row>
    <row r="77" spans="1:16" ht="13.5" customHeight="1" thickBot="1">
      <c r="A77" s="457"/>
      <c r="B77" s="94">
        <v>36</v>
      </c>
      <c r="C77" s="88" t="str">
        <f>IF(ISBLANK($B77),"",INDEX('Výsledková listina'!PRINT_AREA,MATCH($B77,'Výsledková listina'!$E:$E,0),2))</f>
        <v>Ondřej Hájek</v>
      </c>
      <c r="D77" s="95">
        <f>IF(ISBLANK($B77),"",INDEX('Výsledková listina'!PRINT_AREA,MATCH($B77,'Výsledková listina'!$E:$E,0),8))</f>
        <v>3940</v>
      </c>
      <c r="E77" s="96">
        <f>IF(ISBLANK($B77),"",INDEX('Výsledková listina'!PRINT_AREA,MATCH($B77,'Výsledková listina'!$E:$E,0),9))</f>
        <v>5</v>
      </c>
      <c r="F77" s="244"/>
      <c r="G77" s="244"/>
      <c r="H77" s="248"/>
      <c r="I77" s="361">
        <f>IF(ISBLANK($B77),"",INDEX('Výsledková listina'!PRINT_AREA,MATCH($B77,'Výsledková listina'!$E:$E,0),12))</f>
        <v>1300</v>
      </c>
      <c r="J77" s="96">
        <f>IF(ISBLANK($B77),"",INDEX('Výsledková listina'!PRINT_AREA,MATCH($B77,'Výsledková listina'!$E:$E,0),13))</f>
        <v>14</v>
      </c>
      <c r="K77" s="244"/>
      <c r="L77" s="244"/>
      <c r="M77" s="248"/>
      <c r="N77" s="362"/>
      <c r="O77" s="363"/>
      <c r="P77" s="248"/>
    </row>
    <row r="78" spans="1:16" ht="12.75" customHeight="1">
      <c r="A78" s="455" t="s">
        <v>202</v>
      </c>
      <c r="B78" s="91">
        <v>70</v>
      </c>
      <c r="C78" s="89" t="str">
        <f>IF(ISBLANK($B78),"",INDEX('Výsledková listina'!PRINT_AREA,MATCH($B78,'Výsledková listina'!$E:$E,0),2))</f>
        <v>František Koubek</v>
      </c>
      <c r="D78" s="92">
        <f>IF(ISBLANK($B78),"",INDEX('Výsledková listina'!PRINT_AREA,MATCH($B78,'Výsledková listina'!$E:$E,0),8))</f>
        <v>2100</v>
      </c>
      <c r="E78" s="93">
        <f>IF(ISBLANK($B78),"",INDEX('Výsledková listina'!PRINT_AREA,MATCH($B78,'Výsledková listina'!$E:$E,0),9))</f>
        <v>10</v>
      </c>
      <c r="F78" s="242"/>
      <c r="G78" s="242"/>
      <c r="H78" s="247"/>
      <c r="I78" s="356">
        <f>IF(ISBLANK($B78),"",INDEX('Výsledková listina'!PRINT_AREA,MATCH($B78,'Výsledková listina'!$E:$E,0),12))</f>
        <v>1220</v>
      </c>
      <c r="J78" s="93">
        <f>IF(ISBLANK($B78),"",INDEX('Výsledková listina'!PRINT_AREA,MATCH($B78,'Výsledková listina'!$E:$E,0),13))</f>
        <v>12</v>
      </c>
      <c r="K78" s="242"/>
      <c r="L78" s="242"/>
      <c r="M78" s="247"/>
      <c r="N78" s="357"/>
      <c r="O78" s="358"/>
      <c r="P78" s="247"/>
    </row>
    <row r="79" spans="1:16" ht="12.75" customHeight="1">
      <c r="A79" s="456"/>
      <c r="B79" s="97">
        <v>71</v>
      </c>
      <c r="C79" s="90" t="str">
        <f>IF(ISBLANK($B79),"",INDEX('Výsledková listina'!PRINT_AREA,MATCH($B79,'Výsledková listina'!$E:$E,0),2))</f>
        <v>Alois Hádek</v>
      </c>
      <c r="D79" s="98">
        <f>IF(ISBLANK($B79),"",INDEX('Výsledková listina'!PRINT_AREA,MATCH($B79,'Výsledková listina'!$E:$E,0),8))</f>
        <v>200</v>
      </c>
      <c r="E79" s="99">
        <f>IF(ISBLANK($B79),"",INDEX('Výsledková listina'!PRINT_AREA,MATCH($B79,'Výsledková listina'!$E:$E,0),9))</f>
        <v>14</v>
      </c>
      <c r="F79" s="243">
        <v>5320</v>
      </c>
      <c r="G79" s="243">
        <v>32</v>
      </c>
      <c r="H79" s="245">
        <v>25</v>
      </c>
      <c r="I79" s="359">
        <f>IF(ISBLANK($B79),"",INDEX('Výsledková listina'!PRINT_AREA,MATCH($B79,'Výsledková listina'!$E:$E,0),12))</f>
        <v>400</v>
      </c>
      <c r="J79" s="99">
        <f>IF(ISBLANK($B79),"",INDEX('Výsledková listina'!PRINT_AREA,MATCH($B79,'Výsledková listina'!$E:$E,0),13))</f>
        <v>12</v>
      </c>
      <c r="K79" s="243">
        <v>8300</v>
      </c>
      <c r="L79" s="243">
        <v>30</v>
      </c>
      <c r="M79" s="245">
        <v>24</v>
      </c>
      <c r="N79" s="360">
        <v>13620</v>
      </c>
      <c r="O79" s="246">
        <v>62</v>
      </c>
      <c r="P79" s="245">
        <v>25</v>
      </c>
    </row>
    <row r="80" spans="1:16" ht="13.5" customHeight="1" thickBot="1">
      <c r="A80" s="457"/>
      <c r="B80" s="68">
        <v>72</v>
      </c>
      <c r="C80" s="58" t="str">
        <f>IF(ISBLANK($B80),"",INDEX('Výsledková listina'!PRINT_AREA,MATCH($B80,'Výsledková listina'!$E:$E,0),2))</f>
        <v>Petr Kuchař</v>
      </c>
      <c r="D80" s="72">
        <f>IF(ISBLANK($B80),"",INDEX('Výsledková listina'!PRINT_AREA,MATCH($B80,'Výsledková listina'!$E:$E,0),8))</f>
        <v>3020</v>
      </c>
      <c r="E80" s="69">
        <f>IF(ISBLANK($B80),"",INDEX('Výsledková listina'!PRINT_AREA,MATCH($B80,'Výsledková listina'!$E:$E,0),9))</f>
        <v>8</v>
      </c>
      <c r="F80" s="244"/>
      <c r="G80" s="244"/>
      <c r="H80" s="248"/>
      <c r="I80" s="384">
        <f>IF(ISBLANK($B80),"",INDEX('Výsledková listina'!PRINT_AREA,MATCH($B80,'Výsledková listina'!$E:$E,0),12))</f>
        <v>6680</v>
      </c>
      <c r="J80" s="100">
        <f>IF(ISBLANK($B80),"",INDEX('Výsledková listina'!PRINT_AREA,MATCH($B80,'Výsledková listina'!$E:$E,0),13))</f>
        <v>6</v>
      </c>
      <c r="K80" s="244"/>
      <c r="L80" s="244"/>
      <c r="M80" s="248"/>
      <c r="N80" s="362"/>
      <c r="O80" s="363"/>
      <c r="P80" s="248"/>
    </row>
    <row r="81" spans="1:16" ht="12.75" customHeight="1">
      <c r="A81" s="455" t="s">
        <v>204</v>
      </c>
      <c r="B81" s="91">
        <v>76</v>
      </c>
      <c r="C81" s="89" t="str">
        <f>IF(ISBLANK($B81),"",INDEX('Výsledková listina'!PRINT_AREA,MATCH($B81,'Výsledková listina'!$E:$E,0),2))</f>
        <v>Richard Popadinec</v>
      </c>
      <c r="D81" s="92">
        <f>IF(ISBLANK($B81),"",INDEX('Výsledková listina'!PRINT_AREA,MATCH($B81,'Výsledková listina'!$E:$E,0),8))</f>
        <v>2480</v>
      </c>
      <c r="E81" s="93">
        <f>IF(ISBLANK($B81),"",INDEX('Výsledková listina'!PRINT_AREA,MATCH($B81,'Výsledková listina'!$E:$E,0),9))</f>
        <v>10</v>
      </c>
      <c r="F81" s="242"/>
      <c r="G81" s="242"/>
      <c r="H81" s="247"/>
      <c r="I81" s="356">
        <f>IF(ISBLANK($B81),"",INDEX('Výsledková listina'!PRINT_AREA,MATCH($B81,'Výsledková listina'!$E:$E,0),12))</f>
        <v>840</v>
      </c>
      <c r="J81" s="93">
        <f>IF(ISBLANK($B81),"",INDEX('Výsledková listina'!PRINT_AREA,MATCH($B81,'Výsledková listina'!$E:$E,0),13))</f>
        <v>13</v>
      </c>
      <c r="K81" s="242"/>
      <c r="L81" s="242"/>
      <c r="M81" s="247"/>
      <c r="N81" s="357"/>
      <c r="O81" s="358"/>
      <c r="P81" s="247"/>
    </row>
    <row r="82" spans="1:16" ht="12.75" customHeight="1">
      <c r="A82" s="456"/>
      <c r="B82" s="97">
        <v>77</v>
      </c>
      <c r="C82" s="90" t="str">
        <f>IF(ISBLANK($B82),"",INDEX('Výsledková listina'!PRINT_AREA,MATCH($B82,'Výsledková listina'!$E:$E,0),2))</f>
        <v>Vladimír Baranka</v>
      </c>
      <c r="D82" s="98">
        <f>IF(ISBLANK($B82),"",INDEX('Výsledková listina'!PRINT_AREA,MATCH($B82,'Výsledková listina'!$E:$E,0),8))</f>
        <v>380</v>
      </c>
      <c r="E82" s="99">
        <f>IF(ISBLANK($B82),"",INDEX('Výsledková listina'!PRINT_AREA,MATCH($B82,'Výsledková listina'!$E:$E,0),9))</f>
        <v>13</v>
      </c>
      <c r="F82" s="243">
        <v>3060</v>
      </c>
      <c r="G82" s="243">
        <v>36</v>
      </c>
      <c r="H82" s="245">
        <v>28</v>
      </c>
      <c r="I82" s="359">
        <f>IF(ISBLANK($B82),"",INDEX('Výsledková listina'!PRINT_AREA,MATCH($B82,'Výsledková listina'!$E:$E,0),12))</f>
        <v>7340</v>
      </c>
      <c r="J82" s="99">
        <f>IF(ISBLANK($B82),"",INDEX('Výsledková listina'!PRINT_AREA,MATCH($B82,'Výsledková listina'!$E:$E,0),13))</f>
        <v>7</v>
      </c>
      <c r="K82" s="243">
        <v>9800</v>
      </c>
      <c r="L82" s="243">
        <v>32</v>
      </c>
      <c r="M82" s="245">
        <v>25</v>
      </c>
      <c r="N82" s="360">
        <v>12860</v>
      </c>
      <c r="O82" s="246">
        <v>68</v>
      </c>
      <c r="P82" s="245">
        <v>26</v>
      </c>
    </row>
    <row r="83" spans="1:16" ht="13.5" customHeight="1" thickBot="1">
      <c r="A83" s="457"/>
      <c r="B83" s="68">
        <v>78</v>
      </c>
      <c r="C83" s="58" t="str">
        <f>IF(ISBLANK($B83),"",INDEX('Výsledková listina'!PRINT_AREA,MATCH($B83,'Výsledková listina'!$E:$E,0),2))</f>
        <v>Michal Řehoř</v>
      </c>
      <c r="D83" s="72">
        <f>IF(ISBLANK($B83),"",INDEX('Výsledková listina'!PRINT_AREA,MATCH($B83,'Výsledková listina'!$E:$E,0),8))</f>
        <v>200</v>
      </c>
      <c r="E83" s="69">
        <f>IF(ISBLANK($B83),"",INDEX('Výsledková listina'!PRINT_AREA,MATCH($B83,'Výsledková listina'!$E:$E,0),9))</f>
        <v>13</v>
      </c>
      <c r="F83" s="244"/>
      <c r="G83" s="244"/>
      <c r="H83" s="248"/>
      <c r="I83" s="384">
        <f>IF(ISBLANK($B83),"",INDEX('Výsledková listina'!PRINT_AREA,MATCH($B83,'Výsledková listina'!$E:$E,0),12))</f>
        <v>1620</v>
      </c>
      <c r="J83" s="100">
        <f>IF(ISBLANK($B83),"",INDEX('Výsledková listina'!PRINT_AREA,MATCH($B83,'Výsledková listina'!$E:$E,0),13))</f>
        <v>12</v>
      </c>
      <c r="K83" s="244"/>
      <c r="L83" s="244"/>
      <c r="M83" s="248"/>
      <c r="N83" s="362"/>
      <c r="O83" s="363"/>
      <c r="P83" s="248"/>
    </row>
    <row r="84" spans="1:16" ht="12.75" customHeight="1">
      <c r="A84" s="455" t="s">
        <v>205</v>
      </c>
      <c r="B84" s="91">
        <v>79</v>
      </c>
      <c r="C84" s="89" t="str">
        <f>IF(ISBLANK($B84),"",INDEX('Výsledková listina'!PRINT_AREA,MATCH($B84,'Výsledková listina'!$E:$E,0),2))</f>
        <v>Kateřina Bechyňská</v>
      </c>
      <c r="D84" s="92">
        <f>IF(ISBLANK($B84),"",INDEX('Výsledková listina'!PRINT_AREA,MATCH($B84,'Výsledková listina'!$E:$E,0),8))</f>
        <v>0</v>
      </c>
      <c r="E84" s="93">
        <f>IF(ISBLANK($B84),"",INDEX('Výsledková listina'!PRINT_AREA,MATCH($B84,'Výsledková listina'!$E:$E,0),9))</f>
        <v>13</v>
      </c>
      <c r="F84" s="242"/>
      <c r="G84" s="242"/>
      <c r="H84" s="247"/>
      <c r="I84" s="356">
        <f>IF(ISBLANK($B84),"",INDEX('Výsledková listina'!PRINT_AREA,MATCH($B84,'Výsledková listina'!$E:$E,0),12))</f>
        <v>380</v>
      </c>
      <c r="J84" s="93">
        <f>IF(ISBLANK($B84),"",INDEX('Výsledková listina'!PRINT_AREA,MATCH($B84,'Výsledková listina'!$E:$E,0),13))</f>
        <v>13</v>
      </c>
      <c r="K84" s="242"/>
      <c r="L84" s="242"/>
      <c r="M84" s="247"/>
      <c r="N84" s="357"/>
      <c r="O84" s="358"/>
      <c r="P84" s="247"/>
    </row>
    <row r="85" spans="1:16" ht="12.75" customHeight="1">
      <c r="A85" s="456"/>
      <c r="B85" s="97">
        <v>80</v>
      </c>
      <c r="C85" s="90" t="str">
        <f>IF(ISBLANK($B85),"",INDEX('Výsledková listina'!PRINT_AREA,MATCH($B85,'Výsledková listina'!$E:$E,0),2))</f>
        <v>Josef Ševčík</v>
      </c>
      <c r="D85" s="98">
        <f>IF(ISBLANK($B85),"",INDEX('Výsledková listina'!PRINT_AREA,MATCH($B85,'Výsledková listina'!$E:$E,0),8))</f>
        <v>1240</v>
      </c>
      <c r="E85" s="99">
        <f>IF(ISBLANK($B85),"",INDEX('Výsledková listina'!PRINT_AREA,MATCH($B85,'Výsledková listina'!$E:$E,0),9))</f>
        <v>11</v>
      </c>
      <c r="F85" s="243">
        <v>3320</v>
      </c>
      <c r="G85" s="243">
        <v>34</v>
      </c>
      <c r="H85" s="245">
        <v>27</v>
      </c>
      <c r="I85" s="359">
        <f>IF(ISBLANK($B85),"",INDEX('Výsledková listina'!PRINT_AREA,MATCH($B85,'Výsledková listina'!$E:$E,0),12))</f>
        <v>1300</v>
      </c>
      <c r="J85" s="99">
        <f>IF(ISBLANK($B85),"",INDEX('Výsledková listina'!PRINT_AREA,MATCH($B85,'Výsledková listina'!$E:$E,0),13))</f>
        <v>14</v>
      </c>
      <c r="K85" s="243">
        <v>5380</v>
      </c>
      <c r="L85" s="243">
        <v>34</v>
      </c>
      <c r="M85" s="245">
        <v>26</v>
      </c>
      <c r="N85" s="360">
        <v>8700</v>
      </c>
      <c r="O85" s="246">
        <v>68</v>
      </c>
      <c r="P85" s="245">
        <v>27</v>
      </c>
    </row>
    <row r="86" spans="1:16" ht="13.5" customHeight="1" thickBot="1">
      <c r="A86" s="457"/>
      <c r="B86" s="68">
        <v>81</v>
      </c>
      <c r="C86" s="58" t="str">
        <f>IF(ISBLANK($B86),"",INDEX('Výsledková listina'!PRINT_AREA,MATCH($B86,'Výsledková listina'!$E:$E,0),2))</f>
        <v>Petr Přidal</v>
      </c>
      <c r="D86" s="72">
        <f>IF(ISBLANK($B86),"",INDEX('Výsledková listina'!PRINT_AREA,MATCH($B86,'Výsledková listina'!$E:$E,0),8))</f>
        <v>2080</v>
      </c>
      <c r="E86" s="69">
        <f>IF(ISBLANK($B86),"",INDEX('Výsledková listina'!PRINT_AREA,MATCH($B86,'Výsledková listina'!$E:$E,0),9))</f>
        <v>10</v>
      </c>
      <c r="F86" s="244"/>
      <c r="G86" s="244"/>
      <c r="H86" s="248"/>
      <c r="I86" s="384">
        <f>IF(ISBLANK($B86),"",INDEX('Výsledková listina'!PRINT_AREA,MATCH($B86,'Výsledková listina'!$E:$E,0),12))</f>
        <v>3700</v>
      </c>
      <c r="J86" s="100">
        <f>IF(ISBLANK($B86),"",INDEX('Výsledková listina'!PRINT_AREA,MATCH($B86,'Výsledková listina'!$E:$E,0),13))</f>
        <v>7</v>
      </c>
      <c r="K86" s="244"/>
      <c r="L86" s="244"/>
      <c r="M86" s="248"/>
      <c r="N86" s="362"/>
      <c r="O86" s="363"/>
      <c r="P86" s="248"/>
    </row>
    <row r="87" spans="1:16" ht="12.75" customHeight="1">
      <c r="A87" s="455"/>
      <c r="B87" s="91">
        <v>73</v>
      </c>
      <c r="C87" s="89" t="str">
        <f>IF(ISBLANK($B87),"",INDEX('Výsledková listina'!PRINT_AREA,MATCH($B87,'Výsledková listina'!$E:$E,0),2))</f>
        <v>Jaroslav Peterka </v>
      </c>
      <c r="D87" s="92">
        <f>IF(ISBLANK($B87),"",INDEX('Výsledková listina'!PRINT_AREA,MATCH($B87,'Výsledková listina'!$E:$E,0),8))</f>
        <v>460</v>
      </c>
      <c r="E87" s="93">
        <f>IF(ISBLANK($B87),"",INDEX('Výsledková listina'!PRINT_AREA,MATCH($B87,'Výsledková listina'!$E:$E,0),9))</f>
        <v>14</v>
      </c>
      <c r="F87" s="242">
        <v>460</v>
      </c>
      <c r="G87" s="242">
        <v>14</v>
      </c>
      <c r="H87" s="247">
        <v>0</v>
      </c>
      <c r="I87" s="356">
        <f>IF(ISBLANK($B87),"",INDEX('Výsledková listina'!PRINT_AREA,MATCH($B87,'Výsledková listina'!$E:$E,0),12))</f>
        <v>100</v>
      </c>
      <c r="J87" s="93">
        <f>IF(ISBLANK($B87),"",INDEX('Výsledková listina'!PRINT_AREA,MATCH($B87,'Výsledková listina'!$E:$E,0),13))</f>
        <v>14</v>
      </c>
      <c r="K87" s="242">
        <v>100</v>
      </c>
      <c r="L87" s="242">
        <v>14</v>
      </c>
      <c r="M87" s="247">
        <v>0</v>
      </c>
      <c r="N87" s="357">
        <v>560</v>
      </c>
      <c r="O87" s="358">
        <v>28</v>
      </c>
      <c r="P87" s="247">
        <v>0</v>
      </c>
    </row>
    <row r="88" spans="1:16" ht="11.25" customHeight="1">
      <c r="A88" s="456"/>
      <c r="B88" s="97" t="s">
        <v>100</v>
      </c>
      <c r="C88" s="90" t="s">
        <v>100</v>
      </c>
      <c r="D88" s="166" t="s">
        <v>100</v>
      </c>
      <c r="E88" s="82" t="s">
        <v>100</v>
      </c>
      <c r="F88" s="324"/>
      <c r="G88" s="324"/>
      <c r="H88" s="327"/>
      <c r="I88" s="166" t="s">
        <v>100</v>
      </c>
      <c r="J88" s="82" t="s">
        <v>100</v>
      </c>
      <c r="K88" s="324"/>
      <c r="L88" s="324"/>
      <c r="M88" s="327"/>
      <c r="N88" s="329"/>
      <c r="O88" s="330"/>
      <c r="P88" s="327"/>
    </row>
    <row r="89" spans="1:16" ht="12" customHeight="1" thickBot="1">
      <c r="A89" s="457"/>
      <c r="B89" s="68" t="s">
        <v>100</v>
      </c>
      <c r="C89" s="58" t="s">
        <v>100</v>
      </c>
      <c r="D89" s="167" t="s">
        <v>100</v>
      </c>
      <c r="E89" s="168" t="s">
        <v>100</v>
      </c>
      <c r="F89" s="325"/>
      <c r="G89" s="325"/>
      <c r="H89" s="328"/>
      <c r="I89" s="170" t="s">
        <v>100</v>
      </c>
      <c r="J89" s="169" t="s">
        <v>100</v>
      </c>
      <c r="K89" s="325"/>
      <c r="L89" s="325"/>
      <c r="M89" s="328"/>
      <c r="N89" s="331"/>
      <c r="O89" s="332"/>
      <c r="P89" s="328"/>
    </row>
  </sheetData>
  <sheetProtection sort="0" autoFilter="0"/>
  <mergeCells count="39">
    <mergeCell ref="A63:A65"/>
    <mergeCell ref="A51:A53"/>
    <mergeCell ref="A12:A14"/>
    <mergeCell ref="A6:A8"/>
    <mergeCell ref="A60:A62"/>
    <mergeCell ref="A75:A77"/>
    <mergeCell ref="A9:A11"/>
    <mergeCell ref="A21:A23"/>
    <mergeCell ref="A15:A17"/>
    <mergeCell ref="A66:A68"/>
    <mergeCell ref="A48:A50"/>
    <mergeCell ref="K4:M4"/>
    <mergeCell ref="N3:P4"/>
    <mergeCell ref="I3:M3"/>
    <mergeCell ref="A1:P1"/>
    <mergeCell ref="A3:A5"/>
    <mergeCell ref="D4:E4"/>
    <mergeCell ref="F4:H4"/>
    <mergeCell ref="D3:H3"/>
    <mergeCell ref="A30:A32"/>
    <mergeCell ref="A36:A38"/>
    <mergeCell ref="A72:A74"/>
    <mergeCell ref="B3:B5"/>
    <mergeCell ref="C3:C5"/>
    <mergeCell ref="I4:J4"/>
    <mergeCell ref="A42:A44"/>
    <mergeCell ref="A54:A56"/>
    <mergeCell ref="A57:A59"/>
    <mergeCell ref="A33:A35"/>
    <mergeCell ref="A69:A71"/>
    <mergeCell ref="A87:A89"/>
    <mergeCell ref="A84:A86"/>
    <mergeCell ref="A81:A83"/>
    <mergeCell ref="A24:A26"/>
    <mergeCell ref="A78:A80"/>
    <mergeCell ref="A27:A29"/>
    <mergeCell ref="A39:A41"/>
    <mergeCell ref="A18:A20"/>
    <mergeCell ref="A45:A47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600" verticalDpi="600" orientation="landscape" paperSize="9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Uzivatel</cp:lastModifiedBy>
  <cp:lastPrinted>2005-02-24T21:04:38Z</cp:lastPrinted>
  <dcterms:created xsi:type="dcterms:W3CDTF">2001-02-19T07:45:56Z</dcterms:created>
  <dcterms:modified xsi:type="dcterms:W3CDTF">2012-07-17T11:52:27Z</dcterms:modified>
  <cp:category/>
  <cp:version/>
  <cp:contentType/>
  <cp:contentStatus/>
</cp:coreProperties>
</file>